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Y:\ACCTBNKG\RFP\ACH 2024\"/>
    </mc:Choice>
  </mc:AlternateContent>
  <bookViews>
    <workbookView xWindow="6540" yWindow="2370" windowWidth="11295" windowHeight="5250"/>
  </bookViews>
  <sheets>
    <sheet name="Appendix A" sheetId="1" r:id="rId1"/>
    <sheet name="Appendix B" sheetId="2" r:id="rId2"/>
    <sheet name="Appendix C page 1" sheetId="18" r:id="rId3"/>
    <sheet name="Appendix C page 2" sheetId="24" r:id="rId4"/>
    <sheet name="Appendix C page 3" sheetId="21" r:id="rId5"/>
    <sheet name="Appendix D" sheetId="14" r:id="rId6"/>
    <sheet name="Appendix E" sheetId="16" r:id="rId7"/>
    <sheet name="Appendix H" sheetId="4" r:id="rId8"/>
    <sheet name="Appendix I page 1" sheetId="11" r:id="rId9"/>
    <sheet name="Appendix I page 2" sheetId="17" r:id="rId10"/>
    <sheet name="Appendix J" sheetId="22" r:id="rId11"/>
  </sheets>
  <calcPr calcId="162913"/>
</workbook>
</file>

<file path=xl/calcChain.xml><?xml version="1.0" encoding="utf-8"?>
<calcChain xmlns="http://schemas.openxmlformats.org/spreadsheetml/2006/main">
  <c r="M44" i="22" l="1"/>
  <c r="M51" i="22"/>
  <c r="M58" i="22"/>
  <c r="M65" i="22"/>
  <c r="N34" i="22"/>
  <c r="M34" i="22"/>
  <c r="M28" i="22"/>
  <c r="M20" i="22"/>
  <c r="M13" i="22"/>
  <c r="C37" i="22" l="1"/>
  <c r="C23" i="22"/>
  <c r="C69" i="22"/>
  <c r="J28" i="21" l="1"/>
  <c r="J11" i="21" l="1"/>
  <c r="C26" i="21" l="1"/>
  <c r="Q50" i="18" l="1"/>
  <c r="P50" i="18"/>
  <c r="P20" i="18" l="1"/>
  <c r="AA56" i="22" l="1"/>
  <c r="AA69" i="22"/>
  <c r="AA68" i="22"/>
  <c r="AA67" i="22"/>
  <c r="AA66" i="22"/>
  <c r="AA65" i="22"/>
  <c r="AA64" i="22"/>
  <c r="AA63" i="22"/>
  <c r="AA62" i="22"/>
  <c r="AA61" i="22"/>
  <c r="AA60" i="22"/>
  <c r="AA59" i="22"/>
  <c r="AA58" i="22"/>
  <c r="AA57" i="22"/>
  <c r="AA55" i="22"/>
  <c r="AA54" i="22"/>
  <c r="AA53" i="22"/>
  <c r="AA52" i="22"/>
  <c r="AA51" i="22"/>
  <c r="AA50" i="22"/>
  <c r="AA49" i="22"/>
  <c r="AA48" i="22"/>
  <c r="AA47" i="22"/>
  <c r="AA46" i="22"/>
  <c r="AA45" i="22"/>
  <c r="AA44" i="22"/>
  <c r="AA43" i="22"/>
  <c r="AA41" i="22"/>
  <c r="AA37" i="22"/>
  <c r="AA36" i="22"/>
  <c r="AA35" i="22"/>
  <c r="AA34" i="22"/>
  <c r="AA33" i="22"/>
  <c r="AA32" i="22"/>
  <c r="AA31" i="22"/>
  <c r="AA30" i="22"/>
  <c r="AA29" i="22"/>
  <c r="AA28" i="22"/>
  <c r="AA27" i="22"/>
  <c r="AA26" i="22"/>
  <c r="AA25" i="22"/>
  <c r="AA24" i="22"/>
  <c r="AA23" i="22"/>
  <c r="AA22" i="22"/>
  <c r="AA21" i="22"/>
  <c r="AA20" i="22"/>
  <c r="AA19" i="22"/>
  <c r="AA18" i="22"/>
  <c r="AA17" i="22"/>
  <c r="AA16" i="22"/>
  <c r="AA15" i="22"/>
  <c r="AA14" i="22"/>
  <c r="AA13" i="22"/>
  <c r="AA12" i="22"/>
  <c r="AA11" i="22"/>
  <c r="AA42" i="22"/>
  <c r="Z22" i="22"/>
  <c r="C12" i="11" l="1"/>
  <c r="Q26" i="24" l="1"/>
  <c r="P26" i="24"/>
  <c r="Q23" i="24"/>
  <c r="P23" i="24"/>
  <c r="Q22" i="24"/>
  <c r="P22" i="24"/>
  <c r="Q21" i="24"/>
  <c r="P21" i="24"/>
  <c r="Q20" i="24"/>
  <c r="P20" i="24"/>
  <c r="Q19" i="24"/>
  <c r="P19" i="24"/>
  <c r="Q18" i="24"/>
  <c r="P18" i="24"/>
  <c r="Q17" i="24"/>
  <c r="P17" i="24"/>
  <c r="Q16" i="24"/>
  <c r="P16" i="24"/>
  <c r="Q15" i="24"/>
  <c r="P15" i="24"/>
  <c r="Q14" i="24"/>
  <c r="P14" i="24"/>
  <c r="Q11" i="24"/>
  <c r="P11" i="24"/>
  <c r="Q10" i="24"/>
  <c r="P10" i="24"/>
  <c r="T34" i="18" l="1"/>
  <c r="T33" i="18"/>
  <c r="T32" i="18"/>
  <c r="T31" i="18"/>
  <c r="T30" i="18"/>
  <c r="T29" i="18"/>
  <c r="T28" i="18"/>
  <c r="T27" i="18"/>
  <c r="T26" i="18"/>
  <c r="T25" i="18"/>
  <c r="T24" i="18"/>
  <c r="T23" i="18"/>
  <c r="T22" i="18"/>
  <c r="T21" i="18"/>
  <c r="T20" i="18"/>
  <c r="T19" i="18"/>
  <c r="T18" i="18"/>
  <c r="T17" i="18"/>
  <c r="P24" i="18" l="1"/>
  <c r="U24" i="18" s="1"/>
  <c r="Q24" i="18"/>
  <c r="P23" i="18" l="1"/>
  <c r="U23" i="18" s="1"/>
  <c r="Q23" i="18"/>
  <c r="Q34" i="18"/>
  <c r="P34" i="18"/>
  <c r="U34" i="18" s="1"/>
  <c r="Q22" i="18"/>
  <c r="P22" i="18"/>
  <c r="U22" i="18" s="1"/>
  <c r="Z37" i="22" l="1"/>
  <c r="Z69" i="22"/>
  <c r="Z68" i="22"/>
  <c r="Z67" i="22"/>
  <c r="Z66" i="22"/>
  <c r="Z65" i="22"/>
  <c r="Z64" i="22"/>
  <c r="Z63" i="22"/>
  <c r="Z62" i="22"/>
  <c r="Z61" i="22"/>
  <c r="Z60" i="22"/>
  <c r="Z59" i="22"/>
  <c r="Z58" i="22"/>
  <c r="Z57" i="22"/>
  <c r="Z56" i="22"/>
  <c r="Z55" i="22"/>
  <c r="Z54" i="22"/>
  <c r="Z53" i="22"/>
  <c r="Z52" i="22"/>
  <c r="Z51" i="22"/>
  <c r="Z50" i="22"/>
  <c r="Z49" i="22"/>
  <c r="Z48" i="22"/>
  <c r="Z47" i="22"/>
  <c r="Z46" i="22"/>
  <c r="Z45" i="22"/>
  <c r="Z44" i="22"/>
  <c r="Z43" i="22"/>
  <c r="Z42" i="22"/>
  <c r="Z41" i="22"/>
  <c r="Z36" i="22"/>
  <c r="Z35" i="22"/>
  <c r="Z34" i="22"/>
  <c r="Z33" i="22"/>
  <c r="Z32" i="22"/>
  <c r="Z31" i="22"/>
  <c r="Z30" i="22"/>
  <c r="Z29" i="22"/>
  <c r="Z28" i="22"/>
  <c r="Z27" i="22"/>
  <c r="Z26" i="22"/>
  <c r="Z25" i="22"/>
  <c r="Z24" i="22"/>
  <c r="Z23" i="22"/>
  <c r="Z21" i="22"/>
  <c r="Z20" i="22"/>
  <c r="Z19" i="22"/>
  <c r="Z18" i="22"/>
  <c r="Z17" i="22"/>
  <c r="Z16" i="22"/>
  <c r="Z15" i="22"/>
  <c r="Z14" i="22"/>
  <c r="Z13" i="22"/>
  <c r="Z12" i="22"/>
  <c r="Z11" i="22"/>
  <c r="Z10" i="22"/>
  <c r="Z9" i="22"/>
  <c r="AA9" i="22" l="1"/>
  <c r="AA10" i="22" l="1"/>
  <c r="Q45" i="18"/>
  <c r="P45" i="18"/>
  <c r="Q46" i="18"/>
  <c r="P46" i="18"/>
  <c r="Q44" i="18"/>
  <c r="P44" i="18"/>
  <c r="Q40" i="18"/>
  <c r="P40" i="18"/>
  <c r="Q39" i="18"/>
  <c r="P39" i="18"/>
  <c r="Q38" i="18"/>
  <c r="P38" i="18"/>
  <c r="Q33" i="18"/>
  <c r="P33" i="18"/>
  <c r="U33" i="18" s="1"/>
  <c r="Q32" i="18"/>
  <c r="P32" i="18"/>
  <c r="U32" i="18" s="1"/>
  <c r="Q31" i="18"/>
  <c r="P31" i="18"/>
  <c r="U31" i="18" s="1"/>
  <c r="Q30" i="18"/>
  <c r="P30" i="18"/>
  <c r="U30" i="18" s="1"/>
  <c r="Q29" i="18"/>
  <c r="P29" i="18"/>
  <c r="U29" i="18" s="1"/>
  <c r="Q28" i="18"/>
  <c r="P28" i="18"/>
  <c r="U28" i="18" s="1"/>
  <c r="Q27" i="18"/>
  <c r="P27" i="18"/>
  <c r="U27" i="18" s="1"/>
  <c r="Q26" i="18"/>
  <c r="P26" i="18"/>
  <c r="U26" i="18" s="1"/>
  <c r="Q25" i="18"/>
  <c r="P25" i="18"/>
  <c r="U25" i="18" s="1"/>
  <c r="Q21" i="18"/>
  <c r="P21" i="18"/>
  <c r="U21" i="18" s="1"/>
  <c r="Q20" i="18"/>
  <c r="U20" i="18"/>
  <c r="Q19" i="18"/>
  <c r="P19" i="18"/>
  <c r="U19" i="18" s="1"/>
  <c r="Q18" i="18"/>
  <c r="P18" i="18"/>
  <c r="U18" i="18" s="1"/>
  <c r="Q17" i="18"/>
  <c r="P17" i="18"/>
  <c r="U17" i="18" s="1"/>
  <c r="Q13" i="18"/>
  <c r="P13" i="18"/>
  <c r="Q12" i="18"/>
  <c r="P12" i="18"/>
  <c r="Q11" i="18"/>
  <c r="P11" i="18"/>
  <c r="Q10" i="18"/>
  <c r="P10" i="18"/>
  <c r="Q9" i="18"/>
  <c r="P9" i="18"/>
</calcChain>
</file>

<file path=xl/sharedStrings.xml><?xml version="1.0" encoding="utf-8"?>
<sst xmlns="http://schemas.openxmlformats.org/spreadsheetml/2006/main" count="794" uniqueCount="434">
  <si>
    <t>Appendix A</t>
  </si>
  <si>
    <t>Account #</t>
  </si>
  <si>
    <t>Account Title</t>
  </si>
  <si>
    <t>STO Electronic Disbursement Account</t>
  </si>
  <si>
    <t>DSS Electronic Disbursment Account</t>
  </si>
  <si>
    <t>STO Trustee, Federal Payroll Tax Account</t>
  </si>
  <si>
    <t>DSS Electronic Benefits Account</t>
  </si>
  <si>
    <t>STO Concentration Account</t>
  </si>
  <si>
    <t>Lottery Concentration Account</t>
  </si>
  <si>
    <t>STO Master Account</t>
  </si>
  <si>
    <t>DSS SSA Dedicated Account</t>
  </si>
  <si>
    <t>DSS Debit Programs Settlement Account</t>
  </si>
  <si>
    <t>DHSS WIC Account</t>
  </si>
  <si>
    <t>X</t>
  </si>
  <si>
    <t xml:space="preserve">Other </t>
  </si>
  <si>
    <t>CCD</t>
  </si>
  <si>
    <t>CTX, PPD</t>
  </si>
  <si>
    <t>PPD</t>
  </si>
  <si>
    <t>PPD, CCD</t>
  </si>
  <si>
    <t xml:space="preserve">Receipts </t>
  </si>
  <si>
    <t xml:space="preserve">Concentration or Collection </t>
  </si>
  <si>
    <t>Program Type</t>
  </si>
  <si>
    <t>File Transmission Requirements</t>
  </si>
  <si>
    <t>Collection Entry Report</t>
  </si>
  <si>
    <t>ACH File Created by State</t>
  </si>
  <si>
    <t>Return Items File</t>
  </si>
  <si>
    <t>OnLine Reporting</t>
  </si>
  <si>
    <t>Reporting Requirements</t>
  </si>
  <si>
    <t>ZBA to Master Account</t>
  </si>
  <si>
    <t>Account Stands Alone</t>
  </si>
  <si>
    <t>Account Balance Actions</t>
  </si>
  <si>
    <t>Account Name</t>
  </si>
  <si>
    <t>Appendix E</t>
  </si>
  <si>
    <t>Appendix H</t>
  </si>
  <si>
    <t>Sample Return Item Notification</t>
  </si>
  <si>
    <t>Appendix J</t>
  </si>
  <si>
    <t>February</t>
  </si>
  <si>
    <t>OA - Vendor</t>
  </si>
  <si>
    <t>Payroll</t>
  </si>
  <si>
    <t>SOS</t>
  </si>
  <si>
    <t>DSS</t>
  </si>
  <si>
    <t>Totals</t>
  </si>
  <si>
    <t>March</t>
  </si>
  <si>
    <t>Appendix B</t>
  </si>
  <si>
    <t>Accounts set up under the STO transit routing number:</t>
  </si>
  <si>
    <t>086507174</t>
  </si>
  <si>
    <t>STO Account #</t>
  </si>
  <si>
    <t>Secretary of State</t>
  </si>
  <si>
    <t>OA Accounting</t>
  </si>
  <si>
    <t>DESE - Accounting</t>
  </si>
  <si>
    <t>Agriculture</t>
  </si>
  <si>
    <t>Agriculture - State Fair</t>
  </si>
  <si>
    <t>Conservation</t>
  </si>
  <si>
    <t>Corrections</t>
  </si>
  <si>
    <t>DED - Block Grant</t>
  </si>
  <si>
    <t>DED - Workforce Development</t>
  </si>
  <si>
    <t>Health</t>
  </si>
  <si>
    <t>Higher Education</t>
  </si>
  <si>
    <t>Insurance</t>
  </si>
  <si>
    <t>DOLIR - Commision on Human Rights</t>
  </si>
  <si>
    <t>DOLIR - Div. Of Employment Security</t>
  </si>
  <si>
    <t>DOLIR - Div. Of Labor Standards</t>
  </si>
  <si>
    <t>DOLIR - Second Injury Fund Surcharge</t>
  </si>
  <si>
    <t>Mental Health</t>
  </si>
  <si>
    <t>Natural Resources</t>
  </si>
  <si>
    <t>Public Safety - Director's Office</t>
  </si>
  <si>
    <t>Revenue</t>
  </si>
  <si>
    <t>Social Services - Budget and Finance</t>
  </si>
  <si>
    <t>MODOT</t>
  </si>
  <si>
    <t>Gaming Commission</t>
  </si>
  <si>
    <t>State Treasurer</t>
  </si>
  <si>
    <t>Attorney General</t>
  </si>
  <si>
    <t>Veterans Commission</t>
  </si>
  <si>
    <t>State Courts</t>
  </si>
  <si>
    <t>Public Safety - Highway Safety</t>
  </si>
  <si>
    <t>Public Safety - Water Patrol</t>
  </si>
  <si>
    <t>Public Safety - Adjutant General</t>
  </si>
  <si>
    <t>Public Safety - SEMA</t>
  </si>
  <si>
    <t>Public Safety - Highway Patrol</t>
  </si>
  <si>
    <t>Appendix C</t>
  </si>
  <si>
    <t>Significant Activity Indicators</t>
  </si>
  <si>
    <t>Account Relationship Summary (Units)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</si>
  <si>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</si>
  <si>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</si>
  <si>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</si>
  <si>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</si>
  <si>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</si>
  <si>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</si>
  <si>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</si>
  <si>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</si>
  <si>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</si>
  <si>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January</t>
  </si>
  <si>
    <t>Total</t>
  </si>
  <si>
    <t>Average</t>
  </si>
  <si>
    <t>Book Transfer ACH</t>
  </si>
  <si>
    <t>ACH Items Originated</t>
  </si>
  <si>
    <t>ACH NOC Documents</t>
  </si>
  <si>
    <t>ACH Return Items Processed</t>
  </si>
  <si>
    <t>ACH Trans Change/Del/Rev (Adjustment Requests)</t>
  </si>
  <si>
    <t>ACH Ret/NOC file Transmission</t>
  </si>
  <si>
    <t>ACH Ret/NOC  Transmission per item</t>
  </si>
  <si>
    <t>Wire Transfer Incoming</t>
  </si>
  <si>
    <t>Fed ACH Processing fee (passthrough)</t>
  </si>
  <si>
    <t>Appendix I</t>
  </si>
  <si>
    <t>Volume Calculation</t>
  </si>
  <si>
    <t>Estimated Annual Volume</t>
  </si>
  <si>
    <t>Unit</t>
  </si>
  <si>
    <t>Firm, Fixed Unit Price</t>
  </si>
  <si>
    <t>Estimated Annual Cost</t>
  </si>
  <si>
    <t>General Services</t>
  </si>
  <si>
    <t>Account Maintenance (includes monthly statement)</t>
  </si>
  <si>
    <t>one monthly</t>
  </si>
  <si>
    <t>Credits (Deposits &amp; Credits)</t>
  </si>
  <si>
    <t>per item</t>
  </si>
  <si>
    <t>Debits (Other Debits)</t>
  </si>
  <si>
    <t>Maintenance ZBA Accounts (per account)</t>
  </si>
  <si>
    <t>Overnight Repo Sweep (per account)</t>
  </si>
  <si>
    <t>ACH Services</t>
  </si>
  <si>
    <t>ACH Transmission Output (collection entry report)</t>
  </si>
  <si>
    <t>EDI Monthly Maintenance - Addenda record reporting</t>
  </si>
  <si>
    <t>Wire Transfer Services</t>
  </si>
  <si>
    <t>Information Services</t>
  </si>
  <si>
    <t>Current Day Balance Reporting Base Fee</t>
  </si>
  <si>
    <t>Prior Day Balance Reporting Base Fee</t>
  </si>
  <si>
    <t>Daily Statement</t>
  </si>
  <si>
    <t>Other Services</t>
  </si>
  <si>
    <t>N/A</t>
  </si>
  <si>
    <t>pass through</t>
  </si>
  <si>
    <t>Other Services Costs:</t>
  </si>
  <si>
    <t>(please detail - including volume assumption calculations)</t>
  </si>
  <si>
    <t>ACH Receipt Files (NACHA Format)</t>
  </si>
  <si>
    <t>ACH Origination Monthly Maintenance</t>
  </si>
  <si>
    <t>Wire Initiation - Monthly Maintenance</t>
  </si>
  <si>
    <t>ACH Debit Blocks and Filters - Monthly Fee</t>
  </si>
  <si>
    <t>Pricing Table 1</t>
  </si>
  <si>
    <t>Earnings Credit Rate</t>
  </si>
  <si>
    <t>Spread from 91-day T-Bill Rate:</t>
  </si>
  <si>
    <t>Basis Points</t>
  </si>
  <si>
    <t>------------------------------------------------------------------------------------------------------------------------------------</t>
  </si>
  <si>
    <t xml:space="preserve">                                                                                            *------- D I S T R I B U T I O N ------*</t>
  </si>
  <si>
    <t xml:space="preserve">                                                                 SENDING CO AUDIT                                   BRANCH DATE WIND</t>
  </si>
  <si>
    <t xml:space="preserve">      ADD TYPE                                     FREE FORM                                                 ADD SEQ                </t>
  </si>
  <si>
    <t>Sample Collection Entry Report</t>
  </si>
  <si>
    <t>Total Cost</t>
  </si>
  <si>
    <t>(indicate plus or minus when entering spread)</t>
  </si>
  <si>
    <t>SOS ACH Payment Programs Account</t>
  </si>
  <si>
    <t>Account Transfers</t>
  </si>
  <si>
    <t>0000001</t>
  </si>
  <si>
    <t>0000002</t>
  </si>
  <si>
    <t>0000003</t>
  </si>
  <si>
    <t>0000004</t>
  </si>
  <si>
    <t>0000005</t>
  </si>
  <si>
    <t>0000006</t>
  </si>
  <si>
    <t>0000007</t>
  </si>
  <si>
    <t>0000008</t>
  </si>
  <si>
    <t>0000009</t>
  </si>
  <si>
    <t>0000010</t>
  </si>
  <si>
    <t>0000011</t>
  </si>
  <si>
    <t>0000012</t>
  </si>
  <si>
    <t>0000013</t>
  </si>
  <si>
    <t>0000014</t>
  </si>
  <si>
    <t>0000015</t>
  </si>
  <si>
    <t>0000016</t>
  </si>
  <si>
    <t>0000017</t>
  </si>
  <si>
    <t>0000018</t>
  </si>
  <si>
    <t>0000019</t>
  </si>
  <si>
    <t>0000020</t>
  </si>
  <si>
    <t>0000021</t>
  </si>
  <si>
    <t>0000022</t>
  </si>
  <si>
    <t>0000023</t>
  </si>
  <si>
    <t>0000024</t>
  </si>
  <si>
    <t>0000025</t>
  </si>
  <si>
    <t>0000026</t>
  </si>
  <si>
    <t>0000027</t>
  </si>
  <si>
    <t>0000028</t>
  </si>
  <si>
    <t>0000029</t>
  </si>
  <si>
    <t>0000030</t>
  </si>
  <si>
    <t>0000031</t>
  </si>
  <si>
    <t>0000032</t>
  </si>
  <si>
    <t>0000033</t>
  </si>
  <si>
    <t>0000034</t>
  </si>
  <si>
    <t>Lt. Governor</t>
  </si>
  <si>
    <t>OA - ITSD</t>
  </si>
  <si>
    <t>OA - Mo Ethics Commission</t>
  </si>
  <si>
    <t>0000035</t>
  </si>
  <si>
    <t>0000036</t>
  </si>
  <si>
    <t>0000037</t>
  </si>
  <si>
    <t>0000038</t>
  </si>
  <si>
    <t>0000039</t>
  </si>
  <si>
    <t>0000040</t>
  </si>
  <si>
    <t>0000041</t>
  </si>
  <si>
    <t>0000042</t>
  </si>
  <si>
    <t>0000043</t>
  </si>
  <si>
    <t>0000044</t>
  </si>
  <si>
    <t>0000045</t>
  </si>
  <si>
    <t>Bank DDA</t>
  </si>
  <si>
    <t>Sample</t>
  </si>
  <si>
    <t>Money Transfers</t>
  </si>
  <si>
    <t>Security</t>
  </si>
  <si>
    <t>Electronic Access</t>
  </si>
  <si>
    <t>Federal Reserve Statement</t>
  </si>
  <si>
    <t xml:space="preserve">ACH </t>
  </si>
  <si>
    <t>Return Originated</t>
  </si>
  <si>
    <t>Large Vol - Return Orig.</t>
  </si>
  <si>
    <t>Addenda Originated</t>
  </si>
  <si>
    <t>Item Received</t>
  </si>
  <si>
    <t>Addenda Received</t>
  </si>
  <si>
    <t>FedACH Settlement Service</t>
  </si>
  <si>
    <t>NACHA Admin Network Fee/Entry</t>
  </si>
  <si>
    <t>Total Fed Passthrough Charges</t>
  </si>
  <si>
    <t>Credits</t>
  </si>
  <si>
    <t>Debits</t>
  </si>
  <si>
    <t>STO Time Deposits</t>
  </si>
  <si>
    <t>Totals Credits</t>
  </si>
  <si>
    <t>Total Debits</t>
  </si>
  <si>
    <t>Account Relationship Summary (Cost of Services)</t>
  </si>
  <si>
    <t>Unit Price</t>
  </si>
  <si>
    <t>Current Contract Pricing</t>
  </si>
  <si>
    <t>ACH Addenda Originated</t>
  </si>
  <si>
    <t>Maintenance ZBA Master Account</t>
  </si>
  <si>
    <t>1 account * 12 months</t>
  </si>
  <si>
    <t>ACH Credits and Debits Received via Fed *</t>
  </si>
  <si>
    <t>*  STO pays the Fed charges on all items received under routing number 086507174 as a pass-through charge on the analysis statement</t>
  </si>
  <si>
    <t>one monthly, per account</t>
  </si>
  <si>
    <t>DESE - Missouri Assistive Technology</t>
  </si>
  <si>
    <t>Public Safety - Fire Safety</t>
  </si>
  <si>
    <t>Western District Court of Appeals</t>
  </si>
  <si>
    <t>Eastern District Court of Appeals</t>
  </si>
  <si>
    <t>Supreme Court</t>
  </si>
  <si>
    <t>0000046</t>
  </si>
  <si>
    <t>0000047</t>
  </si>
  <si>
    <t>0000048</t>
  </si>
  <si>
    <t>0000049</t>
  </si>
  <si>
    <t>0000050</t>
  </si>
  <si>
    <t>0000051</t>
  </si>
  <si>
    <t>Disbursements</t>
  </si>
  <si>
    <t>SEC used for files created by state</t>
  </si>
  <si>
    <t>Incoming ACH Formatted Receipt File</t>
  </si>
  <si>
    <t>Outgoing Wire Transfer Initiation</t>
  </si>
  <si>
    <t>STO Routing Map</t>
  </si>
  <si>
    <t>ACH Debits Require STO Approval</t>
  </si>
  <si>
    <t>OASDHI Account</t>
  </si>
  <si>
    <t>0000052</t>
  </si>
  <si>
    <t>ACH Credits and Debits Received via Fed</t>
  </si>
  <si>
    <t>Child Support</t>
  </si>
  <si>
    <t>Regular</t>
  </si>
  <si>
    <t>ACH Credits and Debits Received and Posted</t>
  </si>
  <si>
    <t>Wire Transfer Outgoing</t>
  </si>
  <si>
    <t>ACH Debit Blocks and Filters - Monthly Fee per account</t>
  </si>
  <si>
    <r>
      <t xml:space="preserve">Overnight Repo Sweep (per account) </t>
    </r>
    <r>
      <rPr>
        <i/>
        <sz val="10"/>
        <rFont val="Arial"/>
        <family val="2"/>
      </rPr>
      <t>If applicable</t>
    </r>
  </si>
  <si>
    <t>STO Electronic Receipts Account:</t>
  </si>
  <si>
    <t>STO Electronic Receipts Account</t>
  </si>
  <si>
    <t>DOR Corporate Estimated Tax Account</t>
  </si>
  <si>
    <t>DOR Credit Card Receipts Account</t>
  </si>
  <si>
    <t>DOR Employer Withholding Tax Account</t>
  </si>
  <si>
    <t>DOR Miscellaneous Tax Electronic Receipts Account</t>
  </si>
  <si>
    <t>STO Federal Debit Programs Account</t>
  </si>
  <si>
    <t>DOR Corporate Estimated Tax Payment Program Account</t>
  </si>
  <si>
    <t>DOR Employer Withholding Tax  Account</t>
  </si>
  <si>
    <t>DSS Kids Program Receipts Account</t>
  </si>
  <si>
    <t>DSS Kids Program Receipts For Alternative Care Children Account</t>
  </si>
  <si>
    <t>Southern District Court of Appeals</t>
  </si>
  <si>
    <t>DESE - Voc Rehab</t>
  </si>
  <si>
    <t>0000053</t>
  </si>
  <si>
    <t>Fed ACH Processing fee for STO Routing Number (passthrough) *</t>
  </si>
  <si>
    <t>With a Floor of:</t>
  </si>
  <si>
    <t>The floor indicates the minimum ECR the state would earn to offset service charges regardless of the 91-day T-Bill Rate</t>
  </si>
  <si>
    <t>ACH Origination Monthly Maintenance - Monthly</t>
  </si>
  <si>
    <t>ACH Receipt Files (NACHA Format) - Monthly</t>
  </si>
  <si>
    <t>ACH Credits and Debits Received via Fed (from Fed Statement)</t>
  </si>
  <si>
    <t>Daily or Monthly Statement</t>
  </si>
  <si>
    <t>ACH NOC Items Received</t>
  </si>
  <si>
    <t>ACH Return Items Received</t>
  </si>
  <si>
    <t>ACH Adjustment Requests (Change/Delete/Reversal)</t>
  </si>
  <si>
    <t>Public Defender Commission</t>
  </si>
  <si>
    <t>House of Representatives</t>
  </si>
  <si>
    <t>OA Purchasing and Materials Management</t>
  </si>
  <si>
    <t>State Auditor</t>
  </si>
  <si>
    <t>Public Safety - ATC</t>
  </si>
  <si>
    <t>0000054</t>
  </si>
  <si>
    <t>0000055</t>
  </si>
  <si>
    <t>0000056</t>
  </si>
  <si>
    <t>DYS Rep Payee for Social Security Beneficiaries</t>
  </si>
  <si>
    <t>Agency Debit Programs Account</t>
  </si>
  <si>
    <t>DOR - Tax Refund</t>
  </si>
  <si>
    <t>DOR - Corporate</t>
  </si>
  <si>
    <t>Motor Fuel</t>
  </si>
  <si>
    <t>Fedline Exchange</t>
  </si>
  <si>
    <t>Fedline Ecchange Subscribers</t>
  </si>
  <si>
    <t>Agency File</t>
  </si>
  <si>
    <t>STO File</t>
  </si>
  <si>
    <t>Manual ACH Initiation (CCD &amp; PPD SEC Format)</t>
  </si>
  <si>
    <t>Debit Filter(s)</t>
  </si>
  <si>
    <t>E-mail Wire Transfers</t>
  </si>
  <si>
    <t>DOR Tire and Battery Fee</t>
  </si>
  <si>
    <t>Appendix D</t>
  </si>
  <si>
    <t>Master</t>
  </si>
  <si>
    <t>FED ACH Processing fee for STO Routing Number (passthrough)</t>
  </si>
  <si>
    <t>PRICING TABLE 2</t>
  </si>
  <si>
    <t>EARNINGS CREDIT RATE</t>
  </si>
  <si>
    <t>The Earnings Credit Rate</t>
  </si>
  <si>
    <t>Spread from 91 - day T - Bill Rate:</t>
  </si>
  <si>
    <t>Paper Debit Block</t>
  </si>
  <si>
    <t xml:space="preserve">ACH Credits and Debits Received and Posted </t>
  </si>
  <si>
    <t>ACH Addenda Received via Fed *</t>
  </si>
  <si>
    <t>ACH Addenda Received (internal)</t>
  </si>
  <si>
    <t xml:space="preserve">Wire Transfer Outgoing </t>
  </si>
  <si>
    <t>Balance Reporting (same and prior day ) including detail</t>
  </si>
  <si>
    <t>Balance Reporting (prior day only) including detail</t>
  </si>
  <si>
    <t>Collection Account Pricing</t>
  </si>
  <si>
    <t>Account Maintenance</t>
  </si>
  <si>
    <t>Do not extend the Collection Account Pricing Items into the Total Cost</t>
  </si>
  <si>
    <t>Deposit / Credit</t>
  </si>
  <si>
    <t>*</t>
  </si>
  <si>
    <t>Deposited Item</t>
  </si>
  <si>
    <t>Return Item</t>
  </si>
  <si>
    <t>ZBA Maintenance</t>
  </si>
  <si>
    <t>Debits / ZBA Transfers</t>
  </si>
  <si>
    <t>1 account * 260 daily transfers</t>
  </si>
  <si>
    <t>per transfer</t>
  </si>
  <si>
    <t>Cash Deposits (Coin and Currency)</t>
  </si>
  <si>
    <t>per $100</t>
  </si>
  <si>
    <t>ACH Debit Block Monthly Maintenance</t>
  </si>
  <si>
    <t>Paper Debit Block Monthly Maintenance</t>
  </si>
  <si>
    <t>Balance Reporting (prior day only ) including detail</t>
  </si>
  <si>
    <t>CSV/BAI2 File</t>
  </si>
  <si>
    <t>Note:  Any line item not priced will be assumed to be a cost of zero</t>
  </si>
  <si>
    <t>If additional service costs are provided and volume assumptions are not included, bidder may be capped at the extended cost for the service each year.</t>
  </si>
  <si>
    <t>ACH Items Originated - Same Day</t>
  </si>
  <si>
    <t>List of Demand Deposit Accounts Required</t>
  </si>
  <si>
    <t>Crosswalk from STO Assigned Account Numbers</t>
  </si>
  <si>
    <t>STO Routing Number Activity</t>
  </si>
  <si>
    <t>transactions processed internally by the current Contractor, but not sent to the ACH Operator.</t>
  </si>
  <si>
    <t>Flowchart for Funding Flows and Account Relationships</t>
  </si>
  <si>
    <t xml:space="preserve">Account Maintenance </t>
  </si>
  <si>
    <t>Unauthorized Debit Claims Passed Through</t>
  </si>
  <si>
    <t>ACH Items Originated (Debits and Credits)</t>
  </si>
  <si>
    <t>ACH Prenotes Originated</t>
  </si>
  <si>
    <t>ACH Files Originated</t>
  </si>
  <si>
    <t xml:space="preserve">Email Return Items </t>
  </si>
  <si>
    <t>Debit Block</t>
  </si>
  <si>
    <t>Conservation Concentration Account</t>
  </si>
  <si>
    <t>DCI Professional Registration Receipts Account</t>
  </si>
  <si>
    <t>DCI Insurance Licensing Account</t>
  </si>
  <si>
    <t xml:space="preserve">ACH Addenda Received </t>
  </si>
  <si>
    <t>Jan - June totals</t>
  </si>
  <si>
    <t>Percentage</t>
  </si>
  <si>
    <t>FedACH Participation Fee</t>
  </si>
  <si>
    <t>NACHA Same Day Entry Credit</t>
  </si>
  <si>
    <t>NACHA Unauthorized Entry Credit</t>
  </si>
  <si>
    <t>PSTIF (Petroleum Storage Tank Insurance Fund)</t>
  </si>
  <si>
    <t>Public Service Commissoin</t>
  </si>
  <si>
    <t>Legislative Research</t>
  </si>
  <si>
    <t>DOLIR - Workers Compensation</t>
  </si>
  <si>
    <t>DOLIR - State Board of Mediation</t>
  </si>
  <si>
    <t>Lottery</t>
  </si>
  <si>
    <t>Health - Credit Card</t>
  </si>
  <si>
    <t>MODOT STAR Program</t>
  </si>
  <si>
    <t>DCI - Div. of Finance</t>
  </si>
  <si>
    <t>DCI - Credit Unions</t>
  </si>
  <si>
    <t>0000110</t>
  </si>
  <si>
    <t>0000111</t>
  </si>
  <si>
    <t>0000112</t>
  </si>
  <si>
    <t>0000113</t>
  </si>
  <si>
    <t>0000114</t>
  </si>
  <si>
    <t>0000115</t>
  </si>
  <si>
    <t>0000116</t>
  </si>
  <si>
    <t>0000117</t>
  </si>
  <si>
    <t>0000118</t>
  </si>
  <si>
    <t xml:space="preserve"> (Note:  There is a month delay from the Fed bill information on Appendix C page 2, to the analysis statement from the contractor.</t>
  </si>
  <si>
    <t>ACH Transmission Output (collection entry report per account - monthly)</t>
  </si>
  <si>
    <t>ACH Ret/NOC file Transmission (Monthly per account)</t>
  </si>
  <si>
    <t>Regular Settlement</t>
  </si>
  <si>
    <t>Same Day Settlement</t>
  </si>
  <si>
    <t>6 accounts * 12 months</t>
  </si>
  <si>
    <t>Unauthorized ACH Returns</t>
  </si>
  <si>
    <t>ACH Prenotes originated</t>
  </si>
  <si>
    <t>per file</t>
  </si>
  <si>
    <t>ACH Addenda Received via Fed</t>
  </si>
  <si>
    <t>Balance Reporting (same and prior day) including detail</t>
  </si>
  <si>
    <t>Balance Reporitng (prior day only) including detail</t>
  </si>
  <si>
    <t>+ 25</t>
  </si>
  <si>
    <t>File Total Information (By effective date)</t>
  </si>
  <si>
    <t>DSS Disbursement Account</t>
  </si>
  <si>
    <t>Note:  Dollar volumes are for incoming transactions received under the STO's routing number, including</t>
  </si>
  <si>
    <t>Volumes do not include any transactions delivered to the Contractor's routing number.</t>
  </si>
  <si>
    <t>10 accounts*12 months</t>
  </si>
  <si>
    <t>18 accounts * 12 months</t>
  </si>
  <si>
    <t>9 accounts * 12 months</t>
  </si>
  <si>
    <t>26 accounts * 12 months</t>
  </si>
  <si>
    <t>Annual Volumes - Calendar Year 2023</t>
  </si>
  <si>
    <t>12 accounts * 12 months</t>
  </si>
  <si>
    <t>Incoming ACH Volume for February and March 2024</t>
  </si>
  <si>
    <t>February 2024</t>
  </si>
  <si>
    <t>March 2024</t>
  </si>
  <si>
    <t>STO Routing Number Activity - Calendar Year 2023</t>
  </si>
  <si>
    <t>DOR Debit Programs Account</t>
  </si>
  <si>
    <t>MDA Farmers Market Funding Account</t>
  </si>
  <si>
    <t>February and March 2024</t>
  </si>
  <si>
    <t>R3020-02/R1.0 000539 PEP+ 01STVENPA      C O L L E C T I O N   E N T R Y   R E P O R T                    03-28-24 08:47 PAGE      4</t>
  </si>
  <si>
    <t xml:space="preserve">                                                    RECOLLECTED DETAIL LIST                  COLLECTION DATE/WINDOW: 03/28/2024 0900</t>
  </si>
  <si>
    <t xml:space="preserve">  POINT: 01STVENPA  APPL: 999999999           TYPE:                 PAR DATE: 24088         FILE/BATCH REF NO: 24075 000201/0000007 </t>
  </si>
  <si>
    <t xml:space="preserve">              IMMED DEST: 086500634   CENTRAL TRUST BANK             CREATED: 03/14/24  00:00          FORMAT: 1                    </t>
  </si>
  <si>
    <t xml:space="preserve">              IMMED ORIG: 086500634   STATE OF MISSOURI          FILE ID MOD: 1                      REF CODE:                      </t>
  </si>
  <si>
    <t xml:space="preserve"> CO NAME: ST. OF MISSOURI  ID: 001033832V ENT DESC: VENDOR PAY      ODFI T/R: 0865-0063                 BATCH: 0000001              </t>
  </si>
  <si>
    <t xml:space="preserve">                EFF DATE: 03/18/24   ORIG EFF DATE: 03/18/24       DESC DATE:              DISCRETIONARY DATA:                      </t>
  </si>
  <si>
    <t xml:space="preserve">                     SEC: CTX  SRVC CLS: 200   PAR: 001111238      ORIG STAT: NACHA           SETTLEMENT DATE:                      </t>
  </si>
  <si>
    <t xml:space="preserve">PAR NO     TC        T/R    ACCOUNT                  AMOUNT ITEMS RECV CO ID/      DS TRACE   POINT     APPL      TYPE   T/R        </t>
  </si>
  <si>
    <t xml:space="preserve">001111239  21-CDR 081509973 183733                   144.00 0007  LEMONS, KEVIN L     4000000 01STVENPA NORMAL    RETIRE 086500634  </t>
  </si>
  <si>
    <t xml:space="preserve">                RESOLVED TO RETIRE BY PEP+                       E00003142402029                                          03/28 0900</t>
  </si>
  <si>
    <t xml:space="preserve">                 TYPE: 99   REASON: R06  ORIG TRACE: 086500634000000  EVENT DATE:   /  /    ORIG RDFI T/R: 08150997                 </t>
  </si>
  <si>
    <t xml:space="preserve">                                        ADDENDA INFO:                                                ADDENDA TRACE: 1111239         </t>
  </si>
  <si>
    <t xml:space="preserve">001111241  21-CDR 081502530 1038527                   81.00 0007  BALES, BRUCE E      4000000 01STVENPA NORMAL    RETIRE 086500634  </t>
  </si>
  <si>
    <t xml:space="preserve">                RESOLVED TO RETIRE BY PEP+                       E00003142401758                                          03/28 0900</t>
  </si>
  <si>
    <t xml:space="preserve">                 TYPE: 99   REASON: R06  ORIG TRACE: 086500634000000  EVENT DATE:   /  /    ORIG RDFI T/R: 08150253                 </t>
  </si>
  <si>
    <t xml:space="preserve">                                        ADDENDA INFO:                                                ADDENDA TRACE: 1111241         </t>
  </si>
  <si>
    <t xml:space="preserve">   RETURN   ORIG ITEM    CUSTOMER ID/                                                         &lt;=========== DISTRIBUTION ===========&gt;</t>
  </si>
  <si>
    <t xml:space="preserve">    PAR        PAR     CUSTOMER NAME          TC        AMOUNT    T/R    BANK ACCOUNT NO      POINT     APPL    TYPE     T/R     BR </t>
  </si>
  <si>
    <t xml:space="preserve"> ADDENDA                        ORIGINAL                                                                                     EVENT  </t>
  </si>
  <si>
    <t xml:space="preserve">                                 DDA                 SAV                USER              TOTALS                                    </t>
  </si>
  <si>
    <t xml:space="preserve">         DR AMOUNT              0.00                0.00                0.00                  0.00                                  </t>
  </si>
  <si>
    <t xml:space="preserve">         CR AMOUNT              0.00                0.00                0.00                  0.00                                  </t>
  </si>
  <si>
    <t>R3030-02/R1.0 000539 PEP+         R E T U R N   R E S O L U T I O N   R E P O R T (FOR NOC)               03-28-24 16:19 PAGE      1</t>
  </si>
  <si>
    <t xml:space="preserve">                                                                                                     FROM DATE/WINDOW  03-28-24 1600</t>
  </si>
  <si>
    <t xml:space="preserve">                                                                                                     TO   DATE/WINDOW  03-28-24 1600</t>
  </si>
  <si>
    <t xml:space="preserve">                                                                                                     PROCESS DATE      03-28-24     </t>
  </si>
  <si>
    <t xml:space="preserve">COLL APPL INFO:            POINT: 01STVENPA            APPL ID: 999999999  TYPE:        SETT DATE: 000          PAR DATE: 24088     </t>
  </si>
  <si>
    <t xml:space="preserve">BATCH HEADER INFO:  COMPANY NAME: ST. OF MISSOURI   COMPANY ID: 001033832V  SEC: COR   ENTRY DESC: VENDOR PAY   EFF DATE: 240329    </t>
  </si>
  <si>
    <t xml:space="preserve">  TYPE    CHANGE REASON         RDFI T/R   ORIGINAL TRACE   NOTIFICATION OF CHANGE INFORMATION              RETURN TRACE     DATE   </t>
  </si>
  <si>
    <t xml:space="preserve">001306327 24088001296900      E00003272402660 21          0.00 101906605 066710            01STVENPA NORMAL    RETIRE 086500634     </t>
  </si>
  <si>
    <t xml:space="preserve">                       0007FLEX KLEEN                                                                 ** RESOLVED BY PEP+ **        </t>
  </si>
  <si>
    <t xml:space="preserve">  98 C02-INCORRECT T/R NO       10190660   086500634000000  101201892                                        086500631306327        </t>
  </si>
  <si>
    <t xml:space="preserve">         DR COUNT                  0                   0                   0                     0                                  </t>
  </si>
  <si>
    <t xml:space="preserve">         CR COUNT                  1                   0                   0                     1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</si>
</sst>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.0000_);_(&quot;$&quot;* \(#,##0.0000\);_(&quot;$&quot;* &quot;-&quot;??_);_(@_)"/>
    <numFmt numFmtId="166" formatCode="#,##0;[Red]#,##0"/>
  </numFmts>
  <fonts count="22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sz val="16"/>
      <name val="Times New Roman"/>
      <family val="1"/>
    </font>
    <font>
      <b/>
      <sz val="18"/>
      <name val="Times New Roman"/>
      <family val="1"/>
    </font>
    <font>
      <b/>
      <sz val="16"/>
      <name val="Times New Roman"/>
      <family val="1"/>
    </font>
    <font>
      <b/>
      <sz val="12"/>
      <name val="Arial"/>
      <family val="2"/>
    </font>
    <font>
      <b/>
      <sz val="14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i/>
      <sz val="10"/>
      <name val="Arial"/>
      <family val="2"/>
    </font>
    <font>
      <u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u/>
      <sz val="12"/>
      <name val="Arial"/>
      <family val="2"/>
    </font>
    <font>
      <i/>
      <sz val="12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sz val="10"/>
      <color rgb="FF000000"/>
      <name val="Arial Unicode MS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5">
    <xf numFmtId="0" fontId="0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4" fillId="0" borderId="0"/>
    <xf numFmtId="0" fontId="5" fillId="0" borderId="0"/>
    <xf numFmtId="38" fontId="1" fillId="0" borderId="0"/>
    <xf numFmtId="38" fontId="4" fillId="0" borderId="0"/>
    <xf numFmtId="0" fontId="1" fillId="0" borderId="0"/>
    <xf numFmtId="9" fontId="20" fillId="0" borderId="0" applyFont="0" applyFill="0" applyBorder="0" applyAlignment="0" applyProtection="0"/>
  </cellStyleXfs>
  <cellXfs count="278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3" xfId="0" applyFill="1" applyBorder="1" applyAlignment="1">
      <alignment horizontal="center" wrapText="1"/>
    </xf>
    <xf numFmtId="0" fontId="0" fillId="0" borderId="1" xfId="0" applyBorder="1" applyAlignment="1">
      <alignment horizontal="centerContinuous"/>
    </xf>
    <xf numFmtId="0" fontId="0" fillId="0" borderId="2" xfId="0" applyBorder="1" applyAlignment="1">
      <alignment horizontal="centerContinuous"/>
    </xf>
    <xf numFmtId="0" fontId="0" fillId="0" borderId="4" xfId="0" applyBorder="1" applyAlignment="1">
      <alignment horizontal="centerContinuous"/>
    </xf>
    <xf numFmtId="0" fontId="0" fillId="0" borderId="2" xfId="0" applyFill="1" applyBorder="1" applyAlignment="1">
      <alignment horizontal="center" wrapText="1"/>
    </xf>
    <xf numFmtId="0" fontId="0" fillId="0" borderId="6" xfId="0" applyFill="1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3" xfId="0" applyBorder="1"/>
    <xf numFmtId="0" fontId="2" fillId="0" borderId="0" xfId="0" applyFont="1"/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 wrapText="1"/>
    </xf>
    <xf numFmtId="0" fontId="2" fillId="0" borderId="0" xfId="0" quotePrefix="1" applyFont="1"/>
    <xf numFmtId="38" fontId="2" fillId="0" borderId="9" xfId="11" applyFont="1" applyBorder="1"/>
    <xf numFmtId="38" fontId="2" fillId="0" borderId="9" xfId="11" applyFont="1" applyBorder="1" applyAlignment="1">
      <alignment horizontal="center"/>
    </xf>
    <xf numFmtId="38" fontId="3" fillId="0" borderId="0" xfId="11" applyFont="1" applyFill="1" applyBorder="1" applyAlignment="1">
      <alignment horizontal="center"/>
    </xf>
    <xf numFmtId="38" fontId="1" fillId="0" borderId="0" xfId="11" applyFont="1"/>
    <xf numFmtId="37" fontId="1" fillId="0" borderId="0" xfId="4" applyFill="1"/>
    <xf numFmtId="37" fontId="1" fillId="0" borderId="0" xfId="4" applyFill="1" applyAlignment="1">
      <alignment horizontal="right"/>
    </xf>
    <xf numFmtId="0" fontId="0" fillId="0" borderId="0" xfId="0" applyAlignment="1">
      <alignment horizontal="right"/>
    </xf>
    <xf numFmtId="37" fontId="0" fillId="0" borderId="0" xfId="0" applyNumberFormat="1"/>
    <xf numFmtId="38" fontId="1" fillId="0" borderId="0" xfId="11"/>
    <xf numFmtId="0" fontId="4" fillId="0" borderId="0" xfId="0" applyFont="1" applyAlignment="1">
      <alignment horizontal="center"/>
    </xf>
    <xf numFmtId="3" fontId="0" fillId="0" borderId="0" xfId="0" applyNumberFormat="1"/>
    <xf numFmtId="3" fontId="0" fillId="0" borderId="0" xfId="0" applyNumberFormat="1" applyAlignment="1">
      <alignment horizontal="center" wrapText="1"/>
    </xf>
    <xf numFmtId="0" fontId="0" fillId="0" borderId="0" xfId="0" applyAlignment="1">
      <alignment horizontal="center" wrapText="1"/>
    </xf>
    <xf numFmtId="0" fontId="6" fillId="0" borderId="0" xfId="10" applyFont="1"/>
    <xf numFmtId="0" fontId="5" fillId="0" borderId="0" xfId="10"/>
    <xf numFmtId="0" fontId="5" fillId="0" borderId="0" xfId="10" applyBorder="1"/>
    <xf numFmtId="0" fontId="7" fillId="0" borderId="0" xfId="10" applyFont="1"/>
    <xf numFmtId="0" fontId="8" fillId="0" borderId="0" xfId="10" applyFont="1"/>
    <xf numFmtId="0" fontId="2" fillId="0" borderId="3" xfId="0" applyFont="1" applyBorder="1"/>
    <xf numFmtId="3" fontId="0" fillId="0" borderId="3" xfId="0" applyNumberFormat="1" applyBorder="1" applyAlignment="1">
      <alignment horizontal="center" wrapText="1"/>
    </xf>
    <xf numFmtId="38" fontId="1" fillId="0" borderId="3" xfId="11" applyFont="1" applyBorder="1"/>
    <xf numFmtId="3" fontId="0" fillId="0" borderId="3" xfId="0" applyNumberFormat="1" applyBorder="1"/>
    <xf numFmtId="38" fontId="2" fillId="0" borderId="3" xfId="11" applyFont="1" applyBorder="1"/>
    <xf numFmtId="0" fontId="4" fillId="0" borderId="0" xfId="0" applyFont="1"/>
    <xf numFmtId="0" fontId="9" fillId="0" borderId="0" xfId="0" applyFont="1"/>
    <xf numFmtId="0" fontId="10" fillId="0" borderId="0" xfId="0" applyFont="1"/>
    <xf numFmtId="0" fontId="0" fillId="0" borderId="4" xfId="0" applyBorder="1"/>
    <xf numFmtId="0" fontId="0" fillId="0" borderId="11" xfId="0" applyFill="1" applyBorder="1" applyAlignment="1">
      <alignment horizontal="center" wrapText="1"/>
    </xf>
    <xf numFmtId="0" fontId="0" fillId="0" borderId="0" xfId="0" applyFill="1"/>
    <xf numFmtId="0" fontId="2" fillId="0" borderId="0" xfId="0" applyFont="1" applyAlignment="1">
      <alignment horizontal="center"/>
    </xf>
    <xf numFmtId="0" fontId="11" fillId="0" borderId="0" xfId="0" applyFont="1" applyBorder="1"/>
    <xf numFmtId="38" fontId="12" fillId="0" borderId="0" xfId="11" applyFont="1" applyBorder="1"/>
    <xf numFmtId="38" fontId="11" fillId="0" borderId="0" xfId="11" applyFont="1" applyBorder="1"/>
    <xf numFmtId="0" fontId="12" fillId="0" borderId="0" xfId="0" applyFont="1" applyBorder="1"/>
    <xf numFmtId="3" fontId="0" fillId="0" borderId="0" xfId="0" applyNumberFormat="1" applyAlignment="1">
      <alignment horizontal="right"/>
    </xf>
    <xf numFmtId="3" fontId="0" fillId="0" borderId="0" xfId="0" applyNumberFormat="1" applyAlignment="1">
      <alignment horizontal="center"/>
    </xf>
    <xf numFmtId="164" fontId="0" fillId="0" borderId="0" xfId="1" applyNumberFormat="1" applyFont="1"/>
    <xf numFmtId="44" fontId="0" fillId="0" borderId="0" xfId="6" applyFont="1"/>
    <xf numFmtId="44" fontId="0" fillId="0" borderId="0" xfId="6" applyFont="1" applyAlignment="1">
      <alignment horizontal="right"/>
    </xf>
    <xf numFmtId="0" fontId="11" fillId="0" borderId="9" xfId="0" applyFont="1" applyBorder="1"/>
    <xf numFmtId="0" fontId="11" fillId="0" borderId="9" xfId="0" applyFont="1" applyBorder="1" applyAlignment="1">
      <alignment horizontal="right"/>
    </xf>
    <xf numFmtId="165" fontId="12" fillId="0" borderId="0" xfId="6" applyNumberFormat="1" applyFont="1" applyBorder="1"/>
    <xf numFmtId="38" fontId="4" fillId="0" borderId="3" xfId="11" applyFont="1" applyBorder="1"/>
    <xf numFmtId="0" fontId="0" fillId="0" borderId="4" xfId="0" applyBorder="1" applyAlignment="1">
      <alignment horizontal="center" wrapText="1"/>
    </xf>
    <xf numFmtId="0" fontId="0" fillId="0" borderId="9" xfId="0" applyBorder="1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4" xfId="0" applyFill="1" applyBorder="1" applyAlignment="1">
      <alignment horizontal="center"/>
    </xf>
    <xf numFmtId="0" fontId="2" fillId="0" borderId="0" xfId="9" applyFont="1"/>
    <xf numFmtId="0" fontId="4" fillId="0" borderId="0" xfId="9"/>
    <xf numFmtId="0" fontId="4" fillId="0" borderId="0" xfId="9" applyAlignment="1">
      <alignment horizontal="center"/>
    </xf>
    <xf numFmtId="0" fontId="2" fillId="0" borderId="0" xfId="9" applyFont="1" applyAlignment="1">
      <alignment horizontal="center"/>
    </xf>
    <xf numFmtId="38" fontId="2" fillId="0" borderId="9" xfId="12" applyFont="1" applyBorder="1"/>
    <xf numFmtId="38" fontId="2" fillId="0" borderId="9" xfId="12" applyFont="1" applyBorder="1" applyAlignment="1">
      <alignment horizontal="center"/>
    </xf>
    <xf numFmtId="38" fontId="3" fillId="0" borderId="0" xfId="12" applyFont="1" applyFill="1" applyBorder="1" applyAlignment="1">
      <alignment horizontal="center"/>
    </xf>
    <xf numFmtId="38" fontId="4" fillId="0" borderId="0" xfId="12" applyFont="1"/>
    <xf numFmtId="37" fontId="4" fillId="0" borderId="0" xfId="5" applyFill="1"/>
    <xf numFmtId="37" fontId="4" fillId="0" borderId="0" xfId="5" applyFill="1" applyAlignment="1">
      <alignment horizontal="right"/>
    </xf>
    <xf numFmtId="0" fontId="4" fillId="0" borderId="0" xfId="9" applyAlignment="1">
      <alignment horizontal="right"/>
    </xf>
    <xf numFmtId="37" fontId="4" fillId="0" borderId="0" xfId="9" applyNumberFormat="1"/>
    <xf numFmtId="0" fontId="11" fillId="0" borderId="0" xfId="9" applyFont="1" applyBorder="1"/>
    <xf numFmtId="38" fontId="12" fillId="0" borderId="0" xfId="12" applyFont="1" applyBorder="1"/>
    <xf numFmtId="3" fontId="4" fillId="0" borderId="0" xfId="9" applyNumberFormat="1"/>
    <xf numFmtId="38" fontId="11" fillId="0" borderId="0" xfId="12" applyFont="1" applyBorder="1"/>
    <xf numFmtId="38" fontId="4" fillId="0" borderId="0" xfId="12"/>
    <xf numFmtId="0" fontId="12" fillId="0" borderId="0" xfId="9" applyFont="1" applyBorder="1"/>
    <xf numFmtId="3" fontId="4" fillId="0" borderId="0" xfId="9" applyNumberFormat="1" applyAlignment="1">
      <alignment horizontal="center"/>
    </xf>
    <xf numFmtId="0" fontId="2" fillId="0" borderId="0" xfId="0" applyFont="1" applyBorder="1" applyAlignment="1">
      <alignment horizontal="center"/>
    </xf>
    <xf numFmtId="164" fontId="4" fillId="0" borderId="0" xfId="1" applyNumberFormat="1" applyFont="1"/>
    <xf numFmtId="164" fontId="4" fillId="0" borderId="0" xfId="1" applyNumberFormat="1" applyFont="1" applyAlignment="1">
      <alignment horizontal="right"/>
    </xf>
    <xf numFmtId="164" fontId="4" fillId="0" borderId="0" xfId="1" applyNumberFormat="1" applyFont="1" applyAlignment="1">
      <alignment horizontal="center"/>
    </xf>
    <xf numFmtId="3" fontId="0" fillId="0" borderId="3" xfId="0" applyNumberFormat="1" applyFill="1" applyBorder="1"/>
    <xf numFmtId="38" fontId="0" fillId="0" borderId="3" xfId="11" applyFont="1" applyBorder="1"/>
    <xf numFmtId="43" fontId="0" fillId="0" borderId="0" xfId="2" applyFont="1"/>
    <xf numFmtId="43" fontId="0" fillId="0" borderId="5" xfId="2" applyFont="1" applyBorder="1"/>
    <xf numFmtId="43" fontId="0" fillId="0" borderId="7" xfId="2" applyFont="1" applyBorder="1"/>
    <xf numFmtId="17" fontId="4" fillId="0" borderId="12" xfId="9" quotePrefix="1" applyNumberFormat="1" applyBorder="1"/>
    <xf numFmtId="43" fontId="0" fillId="0" borderId="0" xfId="2" applyFont="1" applyBorder="1"/>
    <xf numFmtId="43" fontId="0" fillId="0" borderId="13" xfId="2" applyFont="1" applyBorder="1"/>
    <xf numFmtId="0" fontId="4" fillId="0" borderId="12" xfId="9" applyBorder="1"/>
    <xf numFmtId="44" fontId="0" fillId="0" borderId="0" xfId="7" applyFont="1" applyBorder="1"/>
    <xf numFmtId="44" fontId="0" fillId="0" borderId="13" xfId="7" applyFont="1" applyBorder="1"/>
    <xf numFmtId="0" fontId="4" fillId="0" borderId="12" xfId="9" applyFill="1" applyBorder="1"/>
    <xf numFmtId="44" fontId="0" fillId="0" borderId="0" xfId="7" applyFont="1" applyFill="1" applyBorder="1"/>
    <xf numFmtId="44" fontId="0" fillId="0" borderId="13" xfId="7" applyFont="1" applyFill="1" applyBorder="1"/>
    <xf numFmtId="0" fontId="4" fillId="0" borderId="14" xfId="9" applyBorder="1"/>
    <xf numFmtId="44" fontId="0" fillId="0" borderId="9" xfId="7" applyFont="1" applyBorder="1"/>
    <xf numFmtId="44" fontId="0" fillId="0" borderId="15" xfId="7" applyFont="1" applyBorder="1"/>
    <xf numFmtId="0" fontId="13" fillId="0" borderId="0" xfId="9" applyFont="1"/>
    <xf numFmtId="17" fontId="2" fillId="0" borderId="6" xfId="9" quotePrefix="1" applyNumberFormat="1" applyFont="1" applyBorder="1"/>
    <xf numFmtId="0" fontId="2" fillId="0" borderId="5" xfId="9" applyFont="1" applyBorder="1"/>
    <xf numFmtId="17" fontId="2" fillId="0" borderId="7" xfId="9" quotePrefix="1" applyNumberFormat="1" applyFont="1" applyBorder="1"/>
    <xf numFmtId="0" fontId="2" fillId="0" borderId="12" xfId="9" applyFont="1" applyBorder="1"/>
    <xf numFmtId="0" fontId="2" fillId="0" borderId="0" xfId="9" applyFont="1" applyBorder="1"/>
    <xf numFmtId="0" fontId="4" fillId="0" borderId="0" xfId="9" applyBorder="1"/>
    <xf numFmtId="0" fontId="2" fillId="0" borderId="13" xfId="9" applyFont="1" applyBorder="1"/>
    <xf numFmtId="0" fontId="2" fillId="0" borderId="12" xfId="9" applyFont="1" applyFill="1" applyBorder="1"/>
    <xf numFmtId="0" fontId="4" fillId="0" borderId="0" xfId="9" applyFill="1" applyBorder="1"/>
    <xf numFmtId="0" fontId="2" fillId="0" borderId="13" xfId="9" applyFont="1" applyFill="1" applyBorder="1"/>
    <xf numFmtId="0" fontId="4" fillId="0" borderId="0" xfId="9" applyFill="1"/>
    <xf numFmtId="0" fontId="2" fillId="0" borderId="14" xfId="9" applyFont="1" applyBorder="1"/>
    <xf numFmtId="0" fontId="4" fillId="0" borderId="9" xfId="9" applyBorder="1"/>
    <xf numFmtId="0" fontId="2" fillId="0" borderId="15" xfId="9" applyFont="1" applyBorder="1"/>
    <xf numFmtId="3" fontId="4" fillId="0" borderId="0" xfId="0" applyNumberFormat="1" applyFont="1"/>
    <xf numFmtId="0" fontId="2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9" fillId="0" borderId="0" xfId="0" applyFont="1" applyAlignment="1">
      <alignment vertical="top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1" fillId="0" borderId="0" xfId="0" quotePrefix="1" applyNumberFormat="1" applyFont="1" applyAlignment="1">
      <alignment horizontal="right"/>
    </xf>
    <xf numFmtId="0" fontId="1" fillId="0" borderId="0" xfId="0" applyFont="1"/>
    <xf numFmtId="0" fontId="1" fillId="0" borderId="0" xfId="0" quotePrefix="1" applyFont="1" applyAlignment="1">
      <alignment horizontal="right"/>
    </xf>
    <xf numFmtId="0" fontId="4" fillId="0" borderId="0" xfId="0" applyFont="1" applyFill="1"/>
    <xf numFmtId="0" fontId="1" fillId="0" borderId="2" xfId="0" applyFont="1" applyBorder="1" applyAlignment="1">
      <alignment horizontal="center"/>
    </xf>
    <xf numFmtId="17" fontId="1" fillId="0" borderId="6" xfId="9" quotePrefix="1" applyNumberFormat="1" applyFont="1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Continuous"/>
    </xf>
    <xf numFmtId="0" fontId="0" fillId="0" borderId="5" xfId="0" applyBorder="1" applyAlignment="1">
      <alignment horizontal="centerContinuous"/>
    </xf>
    <xf numFmtId="0" fontId="0" fillId="0" borderId="7" xfId="0" applyBorder="1" applyAlignment="1">
      <alignment horizontal="centerContinuous"/>
    </xf>
    <xf numFmtId="0" fontId="0" fillId="0" borderId="11" xfId="0" applyBorder="1" applyAlignment="1">
      <alignment horizontal="center"/>
    </xf>
    <xf numFmtId="0" fontId="0" fillId="0" borderId="1" xfId="0" applyFill="1" applyBorder="1" applyAlignment="1">
      <alignment horizontal="center" wrapText="1"/>
    </xf>
    <xf numFmtId="0" fontId="1" fillId="0" borderId="7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0" xfId="0" applyFont="1" applyFill="1"/>
    <xf numFmtId="0" fontId="0" fillId="0" borderId="0" xfId="0" applyFill="1" applyBorder="1"/>
    <xf numFmtId="0" fontId="1" fillId="0" borderId="3" xfId="0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1" fillId="0" borderId="4" xfId="0" applyFont="1" applyBorder="1" applyAlignment="1">
      <alignment horizontal="center"/>
    </xf>
    <xf numFmtId="38" fontId="12" fillId="0" borderId="0" xfId="12" applyFont="1" applyFill="1" applyBorder="1"/>
    <xf numFmtId="0" fontId="1" fillId="0" borderId="10" xfId="0" quotePrefix="1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9" fillId="0" borderId="0" xfId="0" applyFont="1" applyAlignment="1">
      <alignment horizontal="centerContinuous"/>
    </xf>
    <xf numFmtId="3" fontId="16" fillId="0" borderId="0" xfId="0" applyNumberFormat="1" applyFont="1" applyAlignment="1">
      <alignment horizontal="centerContinuous"/>
    </xf>
    <xf numFmtId="0" fontId="16" fillId="0" borderId="0" xfId="0" applyFont="1" applyAlignment="1">
      <alignment horizontal="centerContinuous"/>
    </xf>
    <xf numFmtId="44" fontId="1" fillId="0" borderId="0" xfId="6" applyFont="1" applyAlignment="1">
      <alignment horizontal="centerContinuous"/>
    </xf>
    <xf numFmtId="0" fontId="17" fillId="0" borderId="0" xfId="0" applyFont="1" applyAlignment="1">
      <alignment horizontal="centerContinuous"/>
    </xf>
    <xf numFmtId="0" fontId="18" fillId="0" borderId="0" xfId="0" applyFont="1" applyAlignment="1">
      <alignment horizontal="centerContinuous"/>
    </xf>
    <xf numFmtId="0" fontId="16" fillId="0" borderId="0" xfId="0" applyFont="1"/>
    <xf numFmtId="3" fontId="16" fillId="0" borderId="0" xfId="0" applyNumberFormat="1" applyFont="1"/>
    <xf numFmtId="44" fontId="1" fillId="0" borderId="0" xfId="6" applyFont="1"/>
    <xf numFmtId="0" fontId="9" fillId="0" borderId="0" xfId="0" applyFont="1" applyAlignment="1">
      <alignment horizontal="right"/>
    </xf>
    <xf numFmtId="0" fontId="16" fillId="0" borderId="1" xfId="0" applyFont="1" applyBorder="1"/>
    <xf numFmtId="0" fontId="16" fillId="0" borderId="4" xfId="0" applyFont="1" applyBorder="1"/>
    <xf numFmtId="44" fontId="16" fillId="0" borderId="0" xfId="6" applyFont="1"/>
    <xf numFmtId="0" fontId="1" fillId="0" borderId="0" xfId="13" applyFont="1"/>
    <xf numFmtId="0" fontId="16" fillId="0" borderId="0" xfId="13" applyFont="1" applyAlignment="1">
      <alignment horizontal="right"/>
    </xf>
    <xf numFmtId="3" fontId="1" fillId="0" borderId="0" xfId="13" applyNumberFormat="1" applyFont="1"/>
    <xf numFmtId="0" fontId="9" fillId="0" borderId="0" xfId="0" applyFont="1" applyAlignment="1">
      <alignment horizontal="right" vertical="center"/>
    </xf>
    <xf numFmtId="0" fontId="1" fillId="0" borderId="1" xfId="0" applyFont="1" applyBorder="1"/>
    <xf numFmtId="3" fontId="1" fillId="0" borderId="4" xfId="0" applyNumberFormat="1" applyFont="1" applyBorder="1"/>
    <xf numFmtId="0" fontId="16" fillId="0" borderId="0" xfId="0" applyFont="1" applyFill="1" applyBorder="1" applyAlignment="1">
      <alignment horizontal="right" wrapText="1"/>
    </xf>
    <xf numFmtId="3" fontId="1" fillId="0" borderId="0" xfId="0" applyNumberFormat="1" applyFont="1"/>
    <xf numFmtId="0" fontId="1" fillId="0" borderId="3" xfId="0" applyFont="1" applyBorder="1"/>
    <xf numFmtId="0" fontId="1" fillId="0" borderId="3" xfId="13" applyFont="1" applyBorder="1"/>
    <xf numFmtId="3" fontId="1" fillId="0" borderId="3" xfId="13" applyNumberFormat="1" applyFont="1" applyBorder="1"/>
    <xf numFmtId="0" fontId="1" fillId="0" borderId="16" xfId="13" applyFont="1" applyBorder="1"/>
    <xf numFmtId="44" fontId="1" fillId="0" borderId="3" xfId="6" applyFont="1" applyBorder="1"/>
    <xf numFmtId="0" fontId="2" fillId="0" borderId="3" xfId="13" applyFont="1" applyBorder="1"/>
    <xf numFmtId="0" fontId="19" fillId="0" borderId="3" xfId="13" applyFont="1" applyBorder="1"/>
    <xf numFmtId="0" fontId="19" fillId="0" borderId="8" xfId="13" applyFont="1" applyBorder="1"/>
    <xf numFmtId="0" fontId="4" fillId="0" borderId="0" xfId="9" applyFill="1" applyAlignment="1">
      <alignment horizontal="left"/>
    </xf>
    <xf numFmtId="0" fontId="4" fillId="0" borderId="0" xfId="9" applyFill="1" applyAlignment="1">
      <alignment horizontal="center"/>
    </xf>
    <xf numFmtId="0" fontId="10" fillId="0" borderId="0" xfId="9" applyFont="1"/>
    <xf numFmtId="0" fontId="0" fillId="0" borderId="0" xfId="0" quotePrefix="1" applyNumberFormat="1" applyBorder="1" applyAlignment="1">
      <alignment horizontal="right"/>
    </xf>
    <xf numFmtId="0" fontId="1" fillId="0" borderId="0" xfId="0" quotePrefix="1" applyNumberFormat="1" applyFont="1" applyBorder="1" applyAlignment="1">
      <alignment horizontal="right"/>
    </xf>
    <xf numFmtId="0" fontId="1" fillId="0" borderId="0" xfId="9" applyFont="1"/>
    <xf numFmtId="164" fontId="1" fillId="0" borderId="0" xfId="1" applyNumberFormat="1" applyFont="1"/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1" fillId="0" borderId="5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0" fillId="0" borderId="4" xfId="0" applyBorder="1" applyAlignment="1"/>
    <xf numFmtId="0" fontId="0" fillId="0" borderId="2" xfId="0" applyBorder="1" applyAlignment="1"/>
    <xf numFmtId="164" fontId="4" fillId="0" borderId="0" xfId="9" applyNumberFormat="1"/>
    <xf numFmtId="10" fontId="4" fillId="0" borderId="0" xfId="14" applyNumberFormat="1" applyFont="1"/>
    <xf numFmtId="166" fontId="0" fillId="0" borderId="0" xfId="1" applyNumberFormat="1" applyFont="1"/>
    <xf numFmtId="166" fontId="0" fillId="0" borderId="0" xfId="0" applyNumberFormat="1"/>
    <xf numFmtId="0" fontId="1" fillId="0" borderId="4" xfId="0" applyFont="1" applyFill="1" applyBorder="1" applyAlignment="1">
      <alignment horizontal="center"/>
    </xf>
    <xf numFmtId="44" fontId="4" fillId="0" borderId="0" xfId="6" applyFont="1"/>
    <xf numFmtId="0" fontId="4" fillId="0" borderId="3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 wrapText="1"/>
    </xf>
    <xf numFmtId="0" fontId="4" fillId="0" borderId="3" xfId="0" applyFont="1" applyFill="1" applyBorder="1" applyAlignment="1">
      <alignment horizontal="center" wrapText="1"/>
    </xf>
    <xf numFmtId="44" fontId="2" fillId="0" borderId="3" xfId="6" applyFont="1" applyBorder="1" applyAlignment="1">
      <alignment horizontal="center"/>
    </xf>
    <xf numFmtId="44" fontId="2" fillId="0" borderId="5" xfId="6" applyFont="1" applyBorder="1" applyAlignment="1">
      <alignment horizontal="center"/>
    </xf>
    <xf numFmtId="44" fontId="2" fillId="0" borderId="5" xfId="6" applyFont="1" applyBorder="1"/>
    <xf numFmtId="44" fontId="2" fillId="0" borderId="1" xfId="6" applyFont="1" applyBorder="1" applyAlignment="1">
      <alignment horizontal="centerContinuous"/>
    </xf>
    <xf numFmtId="44" fontId="4" fillId="0" borderId="2" xfId="6" applyFont="1" applyBorder="1" applyAlignment="1">
      <alignment horizontal="centerContinuous"/>
    </xf>
    <xf numFmtId="44" fontId="4" fillId="0" borderId="4" xfId="6" applyFont="1" applyBorder="1" applyAlignment="1">
      <alignment horizontal="centerContinuous"/>
    </xf>
    <xf numFmtId="44" fontId="4" fillId="0" borderId="5" xfId="6" applyFont="1" applyBorder="1"/>
    <xf numFmtId="44" fontId="4" fillId="0" borderId="0" xfId="6" applyFont="1" applyBorder="1"/>
    <xf numFmtId="44" fontId="14" fillId="0" borderId="0" xfId="6" applyFont="1" applyBorder="1" applyAlignment="1">
      <alignment horizontal="center"/>
    </xf>
    <xf numFmtId="44" fontId="2" fillId="0" borderId="0" xfId="6" applyFont="1" applyBorder="1"/>
    <xf numFmtId="44" fontId="0" fillId="0" borderId="0" xfId="6" applyFont="1" applyFill="1" applyBorder="1"/>
    <xf numFmtId="44" fontId="2" fillId="0" borderId="0" xfId="6" applyFont="1" applyFill="1" applyBorder="1"/>
    <xf numFmtId="44" fontId="0" fillId="0" borderId="0" xfId="6" applyFont="1" applyBorder="1"/>
    <xf numFmtId="44" fontId="0" fillId="0" borderId="9" xfId="6" applyFont="1" applyBorder="1"/>
    <xf numFmtId="44" fontId="2" fillId="0" borderId="9" xfId="6" applyFont="1" applyBorder="1"/>
    <xf numFmtId="44" fontId="4" fillId="0" borderId="12" xfId="6" applyFont="1" applyBorder="1"/>
    <xf numFmtId="44" fontId="14" fillId="0" borderId="13" xfId="6" applyFont="1" applyBorder="1" applyAlignment="1">
      <alignment horizontal="center"/>
    </xf>
    <xf numFmtId="44" fontId="0" fillId="0" borderId="12" xfId="6" applyFont="1" applyFill="1" applyBorder="1"/>
    <xf numFmtId="44" fontId="0" fillId="0" borderId="13" xfId="6" applyFont="1" applyFill="1" applyBorder="1"/>
    <xf numFmtId="44" fontId="0" fillId="0" borderId="12" xfId="6" applyFont="1" applyBorder="1"/>
    <xf numFmtId="44" fontId="0" fillId="0" borderId="13" xfId="6" applyFont="1" applyBorder="1"/>
    <xf numFmtId="44" fontId="4" fillId="0" borderId="13" xfId="6" applyFont="1" applyBorder="1"/>
    <xf numFmtId="44" fontId="0" fillId="0" borderId="14" xfId="6" applyFont="1" applyBorder="1"/>
    <xf numFmtId="44" fontId="0" fillId="0" borderId="15" xfId="6" applyFont="1" applyBorder="1"/>
    <xf numFmtId="44" fontId="14" fillId="0" borderId="6" xfId="6" applyFont="1" applyBorder="1" applyAlignment="1">
      <alignment horizontal="center"/>
    </xf>
    <xf numFmtId="44" fontId="14" fillId="0" borderId="5" xfId="6" applyFont="1" applyBorder="1" applyAlignment="1">
      <alignment horizontal="center"/>
    </xf>
    <xf numFmtId="44" fontId="14" fillId="0" borderId="7" xfId="6" applyFont="1" applyBorder="1" applyAlignment="1">
      <alignment horizontal="center"/>
    </xf>
    <xf numFmtId="44" fontId="2" fillId="0" borderId="6" xfId="6" applyFont="1" applyBorder="1"/>
    <xf numFmtId="44" fontId="2" fillId="0" borderId="7" xfId="6" applyFont="1" applyBorder="1"/>
    <xf numFmtId="44" fontId="4" fillId="0" borderId="7" xfId="6" applyFont="1" applyBorder="1"/>
    <xf numFmtId="44" fontId="4" fillId="0" borderId="6" xfId="6" applyFont="1" applyBorder="1"/>
    <xf numFmtId="44" fontId="2" fillId="0" borderId="9" xfId="6" applyFont="1" applyFill="1" applyBorder="1"/>
    <xf numFmtId="40" fontId="0" fillId="0" borderId="0" xfId="0" applyNumberFormat="1"/>
    <xf numFmtId="164" fontId="4" fillId="0" borderId="0" xfId="1" applyNumberFormat="1" applyFont="1" applyFill="1"/>
    <xf numFmtId="164" fontId="4" fillId="0" borderId="0" xfId="1" applyNumberFormat="1" applyFont="1" applyFill="1" applyAlignment="1">
      <alignment horizontal="right"/>
    </xf>
    <xf numFmtId="164" fontId="0" fillId="0" borderId="0" xfId="1" applyNumberFormat="1" applyFont="1" applyFill="1"/>
    <xf numFmtId="3" fontId="0" fillId="0" borderId="0" xfId="0" applyNumberFormat="1" applyFill="1"/>
    <xf numFmtId="44" fontId="0" fillId="0" borderId="0" xfId="6" applyFont="1" applyFill="1"/>
    <xf numFmtId="166" fontId="0" fillId="0" borderId="0" xfId="1" applyNumberFormat="1" applyFont="1" applyFill="1"/>
    <xf numFmtId="166" fontId="0" fillId="0" borderId="0" xfId="0" applyNumberFormat="1" applyFill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44" fontId="0" fillId="0" borderId="9" xfId="6" applyFont="1" applyFill="1" applyBorder="1"/>
    <xf numFmtId="44" fontId="0" fillId="0" borderId="14" xfId="6" applyFont="1" applyFill="1" applyBorder="1"/>
    <xf numFmtId="44" fontId="4" fillId="0" borderId="0" xfId="6" applyFont="1" applyFill="1" applyBorder="1"/>
    <xf numFmtId="44" fontId="4" fillId="0" borderId="12" xfId="6" applyFont="1" applyFill="1" applyBorder="1"/>
    <xf numFmtId="44" fontId="4" fillId="0" borderId="9" xfId="6" applyFont="1" applyFill="1" applyBorder="1"/>
    <xf numFmtId="44" fontId="0" fillId="0" borderId="15" xfId="6" applyFont="1" applyFill="1" applyBorder="1"/>
    <xf numFmtId="44" fontId="4" fillId="0" borderId="13" xfId="6" applyFont="1" applyFill="1" applyBorder="1"/>
    <xf numFmtId="0" fontId="0" fillId="0" borderId="0" xfId="0" applyAlignment="1">
      <alignment vertical="center"/>
    </xf>
    <xf numFmtId="0" fontId="21" fillId="0" borderId="0" xfId="0" applyFont="1" applyAlignment="1">
      <alignment vertical="center"/>
    </xf>
    <xf numFmtId="0" fontId="0" fillId="0" borderId="1" xfId="0" applyFill="1" applyBorder="1" applyAlignment="1">
      <alignment horizontal="center" wrapText="1"/>
    </xf>
    <xf numFmtId="0" fontId="0" fillId="0" borderId="4" xfId="0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10" fillId="0" borderId="0" xfId="0" applyFont="1" applyAlignment="1">
      <alignment horizontal="center"/>
    </xf>
    <xf numFmtId="0" fontId="9" fillId="0" borderId="0" xfId="0" applyFont="1" applyAlignment="1">
      <alignment horizontal="center" vertical="top"/>
    </xf>
    <xf numFmtId="44" fontId="1" fillId="0" borderId="8" xfId="6" applyFont="1" applyBorder="1" applyAlignment="1">
      <alignment horizontal="center" vertical="center" wrapText="1"/>
    </xf>
    <xf numFmtId="44" fontId="1" fillId="0" borderId="16" xfId="6" applyFont="1" applyBorder="1" applyAlignment="1">
      <alignment horizontal="center" vertical="center" wrapText="1"/>
    </xf>
    <xf numFmtId="44" fontId="1" fillId="0" borderId="11" xfId="6" applyFont="1" applyBorder="1" applyAlignment="1">
      <alignment horizontal="center" vertical="center" wrapText="1"/>
    </xf>
    <xf numFmtId="44" fontId="2" fillId="0" borderId="1" xfId="6" applyFont="1" applyBorder="1" applyAlignment="1">
      <alignment horizontal="center"/>
    </xf>
    <xf numFmtId="44" fontId="2" fillId="0" borderId="4" xfId="6" applyFont="1" applyBorder="1" applyAlignment="1">
      <alignment horizontal="center"/>
    </xf>
    <xf numFmtId="44" fontId="10" fillId="0" borderId="1" xfId="6" applyFont="1" applyBorder="1" applyAlignment="1">
      <alignment horizontal="center"/>
    </xf>
    <xf numFmtId="44" fontId="10" fillId="0" borderId="2" xfId="6" applyFont="1" applyBorder="1" applyAlignment="1">
      <alignment horizontal="center"/>
    </xf>
    <xf numFmtId="44" fontId="10" fillId="0" borderId="4" xfId="6" applyFont="1" applyBorder="1" applyAlignment="1">
      <alignment horizontal="center"/>
    </xf>
  </cellXfs>
  <cellStyles count="15">
    <cellStyle name="Comma" xfId="1" builtinId="3"/>
    <cellStyle name="Comma 2" xfId="2"/>
    <cellStyle name="Comma 3" xfId="3"/>
    <cellStyle name="Comma_MERC$00" xfId="4"/>
    <cellStyle name="Comma_MERC$00 2" xfId="5"/>
    <cellStyle name="Currency" xfId="6" builtinId="4"/>
    <cellStyle name="Currency 2" xfId="7"/>
    <cellStyle name="Currency 3" xfId="8"/>
    <cellStyle name="Normal" xfId="0" builtinId="0"/>
    <cellStyle name="Normal 2" xfId="9"/>
    <cellStyle name="Normal_ACHFLOW" xfId="10"/>
    <cellStyle name="Normal_DISBPRIC" xfId="13"/>
    <cellStyle name="Normal_MERC$00" xfId="11"/>
    <cellStyle name="Normal_MERC$00 2" xfId="12"/>
    <cellStyle name="Percent" xfId="14" builtinId="5"/>
  </cellStyles>
  <dxfs count="0"/>
  <tableStyles count="0" defaultTableStyle="TableStyleMedium2" defaultPivotStyle="PivotStyleLight16"/>
  <colors>
    <mruColors>
      <color rgb="FF66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333375</xdr:colOff>
      <xdr:row>9</xdr:row>
      <xdr:rowOff>0</xdr:rowOff>
    </xdr:from>
    <xdr:to>
      <xdr:col>2</xdr:col>
      <xdr:colOff>628650</xdr:colOff>
      <xdr:row>67</xdr:row>
      <xdr:rowOff>19050</xdr:rowOff>
    </xdr:to>
    <xdr:sp macro="" textlink="">
      <xdr:nvSpPr>
        <xdr:cNvPr id="1191" name="AutoShape 2"/>
        <xdr:cNvSpPr>
          <a:spLocks noChangeArrowheads="1"/>
        </xdr:cNvSpPr>
      </xdr:nvSpPr>
      <xdr:spPr bwMode="auto">
        <a:xfrm>
          <a:off x="4991100" y="1428750"/>
          <a:ext cx="295275" cy="9410700"/>
        </a:xfrm>
        <a:prstGeom prst="downArrow">
          <a:avLst>
            <a:gd name="adj1" fmla="val 50000"/>
            <a:gd name="adj2" fmla="val 271974"/>
          </a:avLst>
        </a:prstGeom>
        <a:solidFill>
          <a:srgbClr val="C0C0C0">
            <a:alpha val="50195"/>
          </a:srgbClr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100013</xdr:colOff>
      <xdr:row>36</xdr:row>
      <xdr:rowOff>57150</xdr:rowOff>
    </xdr:from>
    <xdr:to>
      <xdr:col>30</xdr:col>
      <xdr:colOff>0</xdr:colOff>
      <xdr:row>68</xdr:row>
      <xdr:rowOff>26194</xdr:rowOff>
    </xdr:to>
    <xdr:cxnSp macro="">
      <xdr:nvCxnSpPr>
        <xdr:cNvPr id="72" name="Straight Arrow Connector 71"/>
        <xdr:cNvCxnSpPr>
          <a:stCxn id="8" idx="2"/>
          <a:endCxn id="62" idx="1"/>
        </xdr:cNvCxnSpPr>
      </xdr:nvCxnSpPr>
      <xdr:spPr bwMode="auto">
        <a:xfrm>
          <a:off x="9701213" y="6391275"/>
          <a:ext cx="6300787" cy="5150644"/>
        </a:xfrm>
        <a:prstGeom prst="straightConnector1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arrow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</xdr:col>
      <xdr:colOff>47625</xdr:colOff>
      <xdr:row>25</xdr:row>
      <xdr:rowOff>9525</xdr:rowOff>
    </xdr:from>
    <xdr:to>
      <xdr:col>6</xdr:col>
      <xdr:colOff>523875</xdr:colOff>
      <xdr:row>34</xdr:row>
      <xdr:rowOff>23813</xdr:rowOff>
    </xdr:to>
    <xdr:sp macro="" textlink="">
      <xdr:nvSpPr>
        <xdr:cNvPr id="3" name="Rectangle 23"/>
        <xdr:cNvSpPr>
          <a:spLocks noChangeArrowheads="1"/>
        </xdr:cNvSpPr>
      </xdr:nvSpPr>
      <xdr:spPr bwMode="auto">
        <a:xfrm>
          <a:off x="581025" y="4562475"/>
          <a:ext cx="3143250" cy="1471613"/>
        </a:xfrm>
        <a:prstGeom prst="rect">
          <a:avLst/>
        </a:prstGeom>
        <a:solidFill>
          <a:srgbClr val="FFFFFF"/>
        </a:solidFill>
        <a:ln w="28575">
          <a:solidFill>
            <a:srgbClr val="660066"/>
          </a:solidFill>
          <a:miter lim="800000"/>
          <a:headEnd/>
          <a:tailEnd/>
        </a:ln>
      </xdr:spPr>
      <xdr:txBody>
        <a:bodyPr vertOverflow="clip" wrap="square" lIns="18288" tIns="18288" rIns="18288" bIns="0" anchor="t" upright="1"/>
        <a:lstStyle/>
        <a:p>
          <a:pPr algn="ctr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n-US" sz="2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Check Depository Contractor</a:t>
          </a:r>
          <a:endParaRPr lang="en-US"/>
        </a:p>
      </xdr:txBody>
    </xdr:sp>
    <xdr:clientData/>
  </xdr:twoCellAnchor>
  <xdr:twoCellAnchor>
    <xdr:from>
      <xdr:col>1</xdr:col>
      <xdr:colOff>104775</xdr:colOff>
      <xdr:row>7</xdr:row>
      <xdr:rowOff>9525</xdr:rowOff>
    </xdr:from>
    <xdr:to>
      <xdr:col>7</xdr:col>
      <xdr:colOff>47625</xdr:colOff>
      <xdr:row>16</xdr:row>
      <xdr:rowOff>23813</xdr:rowOff>
    </xdr:to>
    <xdr:sp macro="" textlink="">
      <xdr:nvSpPr>
        <xdr:cNvPr id="4" name="Rectangle 22"/>
        <xdr:cNvSpPr>
          <a:spLocks noChangeArrowheads="1"/>
        </xdr:cNvSpPr>
      </xdr:nvSpPr>
      <xdr:spPr bwMode="auto">
        <a:xfrm>
          <a:off x="638175" y="1647825"/>
          <a:ext cx="3143250" cy="1471613"/>
        </a:xfrm>
        <a:prstGeom prst="rect">
          <a:avLst/>
        </a:prstGeom>
        <a:solidFill>
          <a:srgbClr val="FFFFFF"/>
        </a:solidFill>
        <a:ln w="28575">
          <a:solidFill>
            <a:srgbClr val="660066"/>
          </a:solidFill>
          <a:miter lim="800000"/>
          <a:headEnd/>
          <a:tailEnd/>
        </a:ln>
      </xdr:spPr>
      <xdr:txBody>
        <a:bodyPr vertOverflow="clip" wrap="square" lIns="18288" tIns="18288" rIns="18288" bIns="0" anchor="t" upright="1"/>
        <a:lstStyle/>
        <a:p>
          <a:pPr algn="ctr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n-US" sz="2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Check Disbursement Contractor</a:t>
          </a:r>
          <a:endParaRPr lang="en-US"/>
        </a:p>
      </xdr:txBody>
    </xdr:sp>
    <xdr:clientData/>
  </xdr:twoCellAnchor>
  <xdr:twoCellAnchor>
    <xdr:from>
      <xdr:col>15</xdr:col>
      <xdr:colOff>0</xdr:colOff>
      <xdr:row>5</xdr:row>
      <xdr:rowOff>0</xdr:rowOff>
    </xdr:from>
    <xdr:to>
      <xdr:col>20</xdr:col>
      <xdr:colOff>476250</xdr:colOff>
      <xdr:row>14</xdr:row>
      <xdr:rowOff>28575</xdr:rowOff>
    </xdr:to>
    <xdr:sp macro="" textlink="">
      <xdr:nvSpPr>
        <xdr:cNvPr id="5" name="Rectangle 1"/>
        <xdr:cNvSpPr>
          <a:spLocks noChangeArrowheads="1"/>
        </xdr:cNvSpPr>
      </xdr:nvSpPr>
      <xdr:spPr bwMode="auto">
        <a:xfrm>
          <a:off x="8001000" y="1314450"/>
          <a:ext cx="3143250" cy="1485900"/>
        </a:xfrm>
        <a:prstGeom prst="rect">
          <a:avLst/>
        </a:prstGeom>
        <a:solidFill>
          <a:srgbClr val="FFFFFF"/>
        </a:solidFill>
        <a:ln w="28575">
          <a:solidFill>
            <a:schemeClr val="accent2">
              <a:lumMod val="75000"/>
            </a:schemeClr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n-US" sz="2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Electronic Funds Transfer Contractor</a:t>
          </a:r>
          <a:endParaRPr lang="en-US"/>
        </a:p>
      </xdr:txBody>
    </xdr:sp>
    <xdr:clientData/>
  </xdr:twoCellAnchor>
  <xdr:twoCellAnchor>
    <xdr:from>
      <xdr:col>29</xdr:col>
      <xdr:colOff>38100</xdr:colOff>
      <xdr:row>5</xdr:row>
      <xdr:rowOff>9525</xdr:rowOff>
    </xdr:from>
    <xdr:to>
      <xdr:col>34</xdr:col>
      <xdr:colOff>514350</xdr:colOff>
      <xdr:row>12</xdr:row>
      <xdr:rowOff>109537</xdr:rowOff>
    </xdr:to>
    <xdr:sp macro="" textlink="">
      <xdr:nvSpPr>
        <xdr:cNvPr id="6" name="Rectangle 53"/>
        <xdr:cNvSpPr>
          <a:spLocks noChangeArrowheads="1"/>
        </xdr:cNvSpPr>
      </xdr:nvSpPr>
      <xdr:spPr bwMode="auto">
        <a:xfrm>
          <a:off x="15506700" y="1323975"/>
          <a:ext cx="3143250" cy="1233487"/>
        </a:xfrm>
        <a:prstGeom prst="rect">
          <a:avLst/>
        </a:prstGeom>
        <a:solidFill>
          <a:srgbClr val="FFFFFF"/>
        </a:solidFill>
        <a:ln w="28575">
          <a:solidFill>
            <a:schemeClr val="accent4">
              <a:lumMod val="75000"/>
            </a:schemeClr>
          </a:solidFill>
          <a:miter lim="800000"/>
          <a:headEnd/>
          <a:tailEnd/>
        </a:ln>
      </xdr:spPr>
      <xdr:txBody>
        <a:bodyPr vertOverflow="clip" wrap="square" lIns="18288" tIns="18288" rIns="18288" bIns="0" anchor="t" upright="1"/>
        <a:lstStyle/>
        <a:p>
          <a:pPr algn="ctr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n-US" sz="2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Custodial Contractor</a:t>
          </a:r>
          <a:endParaRPr lang="en-US"/>
        </a:p>
      </xdr:txBody>
    </xdr:sp>
    <xdr:clientData/>
  </xdr:twoCellAnchor>
  <xdr:twoCellAnchor>
    <xdr:from>
      <xdr:col>29</xdr:col>
      <xdr:colOff>66675</xdr:colOff>
      <xdr:row>21</xdr:row>
      <xdr:rowOff>28575</xdr:rowOff>
    </xdr:from>
    <xdr:to>
      <xdr:col>35</xdr:col>
      <xdr:colOff>9525</xdr:colOff>
      <xdr:row>28</xdr:row>
      <xdr:rowOff>128587</xdr:rowOff>
    </xdr:to>
    <xdr:sp macro="" textlink="">
      <xdr:nvSpPr>
        <xdr:cNvPr id="7" name="Rectangle 53"/>
        <xdr:cNvSpPr>
          <a:spLocks noChangeArrowheads="1"/>
        </xdr:cNvSpPr>
      </xdr:nvSpPr>
      <xdr:spPr bwMode="auto">
        <a:xfrm>
          <a:off x="15535275" y="3933825"/>
          <a:ext cx="3143250" cy="1233487"/>
        </a:xfrm>
        <a:prstGeom prst="rect">
          <a:avLst/>
        </a:prstGeom>
        <a:solidFill>
          <a:srgbClr val="FFFFFF"/>
        </a:solidFill>
        <a:ln w="28575">
          <a:solidFill>
            <a:schemeClr val="accent4">
              <a:lumMod val="75000"/>
            </a:schemeClr>
          </a:solidFill>
          <a:miter lim="800000"/>
          <a:headEnd/>
          <a:tailEnd/>
        </a:ln>
      </xdr:spPr>
      <xdr:txBody>
        <a:bodyPr vertOverflow="clip" wrap="square" lIns="18288" tIns="18288" rIns="18288" bIns="0" anchor="t" upright="1"/>
        <a:lstStyle/>
        <a:p>
          <a:pPr algn="ctr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n-US" sz="2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Lockbox Contractor</a:t>
          </a:r>
        </a:p>
      </xdr:txBody>
    </xdr:sp>
    <xdr:clientData/>
  </xdr:twoCellAnchor>
  <xdr:twoCellAnchor>
    <xdr:from>
      <xdr:col>15</xdr:col>
      <xdr:colOff>476250</xdr:colOff>
      <xdr:row>28</xdr:row>
      <xdr:rowOff>76200</xdr:rowOff>
    </xdr:from>
    <xdr:to>
      <xdr:col>20</xdr:col>
      <xdr:colOff>257175</xdr:colOff>
      <xdr:row>36</xdr:row>
      <xdr:rowOff>57150</xdr:rowOff>
    </xdr:to>
    <xdr:sp macro="" textlink="">
      <xdr:nvSpPr>
        <xdr:cNvPr id="8" name="Rectangle 4"/>
        <xdr:cNvSpPr>
          <a:spLocks noChangeArrowheads="1"/>
        </xdr:cNvSpPr>
      </xdr:nvSpPr>
      <xdr:spPr bwMode="auto">
        <a:xfrm>
          <a:off x="8477250" y="5114925"/>
          <a:ext cx="2447925" cy="1276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/>
        <a:extLst/>
      </xdr:spPr>
      <xdr:txBody>
        <a:bodyPr vertOverflow="clip" wrap="square" lIns="18288" tIns="18288" rIns="18288" bIns="0" anchor="t" upright="1"/>
        <a:lstStyle/>
        <a:p>
          <a:pPr algn="ctr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STO</a:t>
          </a:r>
          <a:r>
            <a:rPr 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Master Account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(Account #1) </a:t>
          </a:r>
        </a:p>
        <a:p>
          <a:pPr algn="ctr" rtl="0">
            <a:defRPr sz="1000"/>
          </a:pPr>
          <a:endParaRPr lang="en-US" sz="14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n-US"/>
        </a:p>
      </xdr:txBody>
    </xdr:sp>
    <xdr:clientData/>
  </xdr:twoCellAnchor>
  <xdr:twoCellAnchor>
    <xdr:from>
      <xdr:col>7</xdr:col>
      <xdr:colOff>142875</xdr:colOff>
      <xdr:row>31</xdr:row>
      <xdr:rowOff>66675</xdr:rowOff>
    </xdr:from>
    <xdr:to>
      <xdr:col>10</xdr:col>
      <xdr:colOff>419100</xdr:colOff>
      <xdr:row>38</xdr:row>
      <xdr:rowOff>19050</xdr:rowOff>
    </xdr:to>
    <xdr:sp macro="" textlink="">
      <xdr:nvSpPr>
        <xdr:cNvPr id="9" name="AutoShape 24"/>
        <xdr:cNvSpPr>
          <a:spLocks noChangeArrowheads="1"/>
        </xdr:cNvSpPr>
      </xdr:nvSpPr>
      <xdr:spPr bwMode="auto">
        <a:xfrm>
          <a:off x="3876675" y="5591175"/>
          <a:ext cx="1876425" cy="1085850"/>
        </a:xfrm>
        <a:prstGeom prst="roundRect">
          <a:avLst>
            <a:gd name="adj" fmla="val 16667"/>
          </a:avLst>
        </a:prstGeom>
        <a:solidFill>
          <a:srgbClr val="FFFFFF"/>
        </a:solidFill>
        <a:ln w="12700">
          <a:solidFill>
            <a:srgbClr val="000000"/>
          </a:solidFill>
          <a:round/>
          <a:headEnd/>
          <a:tailEnd/>
        </a:ln>
        <a:effectLst/>
        <a:extLst/>
      </xdr:spPr>
      <xdr:txBody>
        <a:bodyPr vertOverflow="clip" wrap="square" lIns="18288" tIns="18288" rIns="18288" bIns="0" anchor="t" upright="1"/>
        <a:lstStyle/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Daily Transfer to Concentrate Funds</a:t>
          </a:r>
        </a:p>
        <a:p>
          <a:pPr algn="ctr" rtl="0">
            <a:defRPr sz="1000"/>
          </a:pPr>
          <a:endParaRPr lang="en-US"/>
        </a:p>
      </xdr:txBody>
    </xdr:sp>
    <xdr:clientData/>
  </xdr:twoCellAnchor>
  <xdr:twoCellAnchor>
    <xdr:from>
      <xdr:col>1</xdr:col>
      <xdr:colOff>504825</xdr:colOff>
      <xdr:row>17</xdr:row>
      <xdr:rowOff>47625</xdr:rowOff>
    </xdr:from>
    <xdr:to>
      <xdr:col>5</xdr:col>
      <xdr:colOff>9525</xdr:colOff>
      <xdr:row>22</xdr:row>
      <xdr:rowOff>90488</xdr:rowOff>
    </xdr:to>
    <xdr:sp macro="" textlink="">
      <xdr:nvSpPr>
        <xdr:cNvPr id="10" name="AutoShape 56"/>
        <xdr:cNvSpPr>
          <a:spLocks noChangeArrowheads="1"/>
        </xdr:cNvSpPr>
      </xdr:nvSpPr>
      <xdr:spPr bwMode="auto">
        <a:xfrm>
          <a:off x="1038225" y="3305175"/>
          <a:ext cx="1638300" cy="852488"/>
        </a:xfrm>
        <a:prstGeom prst="roundRect">
          <a:avLst>
            <a:gd name="adj" fmla="val 16667"/>
          </a:avLst>
        </a:prstGeom>
        <a:solidFill>
          <a:srgbClr val="FFFFFF"/>
        </a:solidFill>
        <a:ln w="12700">
          <a:solidFill>
            <a:srgbClr val="000000"/>
          </a:solidFill>
          <a:round/>
          <a:headEnd/>
          <a:tailEnd/>
        </a:ln>
        <a:effectLst/>
        <a:extLst/>
      </xdr:spPr>
      <xdr:txBody>
        <a:bodyPr vertOverflow="clip" wrap="square" lIns="18288" tIns="18288" rIns="18288" bIns="0" anchor="t" upright="1"/>
        <a:lstStyle/>
        <a:p>
          <a:pPr algn="ctr" rtl="0"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Daily Transfer to Fund Paper Check Clearings</a:t>
          </a:r>
          <a:endParaRPr lang="en-US"/>
        </a:p>
      </xdr:txBody>
    </xdr:sp>
    <xdr:clientData/>
  </xdr:twoCellAnchor>
  <xdr:twoCellAnchor>
    <xdr:from>
      <xdr:col>23</xdr:col>
      <xdr:colOff>447674</xdr:colOff>
      <xdr:row>4</xdr:row>
      <xdr:rowOff>66675</xdr:rowOff>
    </xdr:from>
    <xdr:to>
      <xdr:col>27</xdr:col>
      <xdr:colOff>171449</xdr:colOff>
      <xdr:row>11</xdr:row>
      <xdr:rowOff>23812</xdr:rowOff>
    </xdr:to>
    <xdr:sp macro="" textlink="">
      <xdr:nvSpPr>
        <xdr:cNvPr id="11" name="AutoShape 10"/>
        <xdr:cNvSpPr>
          <a:spLocks noChangeArrowheads="1"/>
        </xdr:cNvSpPr>
      </xdr:nvSpPr>
      <xdr:spPr bwMode="auto">
        <a:xfrm>
          <a:off x="12715874" y="1219200"/>
          <a:ext cx="1857375" cy="1090612"/>
        </a:xfrm>
        <a:prstGeom prst="roundRect">
          <a:avLst>
            <a:gd name="adj" fmla="val 16667"/>
          </a:avLst>
        </a:prstGeom>
        <a:solidFill>
          <a:srgbClr val="FFFFFF"/>
        </a:solidFill>
        <a:ln w="12700">
          <a:solidFill>
            <a:srgbClr val="000000"/>
          </a:solidFill>
          <a:round/>
          <a:headEnd/>
          <a:tailEnd/>
        </a:ln>
        <a:effectLst/>
        <a:extLst/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Daily Transfer to Settle Investment Activity</a:t>
          </a:r>
          <a:endParaRPr lang="en-US"/>
        </a:p>
      </xdr:txBody>
    </xdr:sp>
    <xdr:clientData/>
  </xdr:twoCellAnchor>
  <xdr:twoCellAnchor>
    <xdr:from>
      <xdr:col>26</xdr:col>
      <xdr:colOff>161925</xdr:colOff>
      <xdr:row>14</xdr:row>
      <xdr:rowOff>47625</xdr:rowOff>
    </xdr:from>
    <xdr:to>
      <xdr:col>29</xdr:col>
      <xdr:colOff>419100</xdr:colOff>
      <xdr:row>20</xdr:row>
      <xdr:rowOff>76200</xdr:rowOff>
    </xdr:to>
    <xdr:sp macro="" textlink="">
      <xdr:nvSpPr>
        <xdr:cNvPr id="12" name="AutoShape 58"/>
        <xdr:cNvSpPr>
          <a:spLocks noChangeArrowheads="1"/>
        </xdr:cNvSpPr>
      </xdr:nvSpPr>
      <xdr:spPr bwMode="auto">
        <a:xfrm>
          <a:off x="14030325" y="2819400"/>
          <a:ext cx="1857375" cy="1000125"/>
        </a:xfrm>
        <a:prstGeom prst="roundRect">
          <a:avLst>
            <a:gd name="adj" fmla="val 16667"/>
          </a:avLst>
        </a:prstGeom>
        <a:solidFill>
          <a:srgbClr val="FFFFFF"/>
        </a:solidFill>
        <a:ln w="12700">
          <a:solidFill>
            <a:srgbClr val="000000"/>
          </a:solidFill>
          <a:round/>
          <a:headEnd/>
          <a:tailEnd/>
        </a:ln>
        <a:effectLst/>
        <a:extLst/>
      </xdr:spPr>
      <xdr:txBody>
        <a:bodyPr vertOverflow="clip" wrap="square" lIns="18288" tIns="18288" rIns="18288" bIns="0" anchor="t" upright="1"/>
        <a:lstStyle/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Daily Transfer of Funds for net  ACH position anticipated</a:t>
          </a:r>
          <a:endParaRPr lang="en-US"/>
        </a:p>
      </xdr:txBody>
    </xdr:sp>
    <xdr:clientData/>
  </xdr:twoCellAnchor>
  <xdr:twoCellAnchor>
    <xdr:from>
      <xdr:col>25</xdr:col>
      <xdr:colOff>342900</xdr:colOff>
      <xdr:row>28</xdr:row>
      <xdr:rowOff>123825</xdr:rowOff>
    </xdr:from>
    <xdr:to>
      <xdr:col>29</xdr:col>
      <xdr:colOff>85725</xdr:colOff>
      <xdr:row>34</xdr:row>
      <xdr:rowOff>66675</xdr:rowOff>
    </xdr:to>
    <xdr:sp macro="" textlink="">
      <xdr:nvSpPr>
        <xdr:cNvPr id="13" name="AutoShape 24"/>
        <xdr:cNvSpPr>
          <a:spLocks noChangeArrowheads="1"/>
        </xdr:cNvSpPr>
      </xdr:nvSpPr>
      <xdr:spPr bwMode="auto">
        <a:xfrm>
          <a:off x="13677900" y="5162550"/>
          <a:ext cx="1876425" cy="914400"/>
        </a:xfrm>
        <a:prstGeom prst="roundRect">
          <a:avLst>
            <a:gd name="adj" fmla="val 16667"/>
          </a:avLst>
        </a:prstGeom>
        <a:solidFill>
          <a:srgbClr val="FFFFFF"/>
        </a:solidFill>
        <a:ln w="12700">
          <a:solidFill>
            <a:srgbClr val="000000"/>
          </a:solidFill>
          <a:round/>
          <a:headEnd/>
          <a:tailEnd/>
        </a:ln>
        <a:effectLst/>
        <a:extLst/>
      </xdr:spPr>
      <xdr:txBody>
        <a:bodyPr vertOverflow="clip" wrap="square" lIns="18288" tIns="18288" rIns="18288" bIns="0" anchor="t" upright="1"/>
        <a:lstStyle/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Daily Transfer to Concentrate Funds</a:t>
          </a:r>
        </a:p>
        <a:p>
          <a:pPr algn="ctr" rtl="0">
            <a:defRPr sz="1000"/>
          </a:pPr>
          <a:endParaRPr lang="en-US"/>
        </a:p>
      </xdr:txBody>
    </xdr:sp>
    <xdr:clientData/>
  </xdr:twoCellAnchor>
  <xdr:twoCellAnchor>
    <xdr:from>
      <xdr:col>29</xdr:col>
      <xdr:colOff>57150</xdr:colOff>
      <xdr:row>36</xdr:row>
      <xdr:rowOff>57150</xdr:rowOff>
    </xdr:from>
    <xdr:to>
      <xdr:col>35</xdr:col>
      <xdr:colOff>0</xdr:colOff>
      <xdr:row>43</xdr:row>
      <xdr:rowOff>157162</xdr:rowOff>
    </xdr:to>
    <xdr:sp macro="" textlink="">
      <xdr:nvSpPr>
        <xdr:cNvPr id="14" name="Rectangle 53"/>
        <xdr:cNvSpPr>
          <a:spLocks noChangeArrowheads="1"/>
        </xdr:cNvSpPr>
      </xdr:nvSpPr>
      <xdr:spPr bwMode="auto">
        <a:xfrm>
          <a:off x="15525750" y="6391275"/>
          <a:ext cx="3143250" cy="1233487"/>
        </a:xfrm>
        <a:prstGeom prst="rect">
          <a:avLst/>
        </a:prstGeom>
        <a:solidFill>
          <a:srgbClr val="FFFFFF"/>
        </a:solidFill>
        <a:ln w="28575">
          <a:solidFill>
            <a:schemeClr val="accent4">
              <a:lumMod val="75000"/>
            </a:schemeClr>
          </a:solidFill>
          <a:miter lim="800000"/>
          <a:headEnd/>
          <a:tailEnd/>
        </a:ln>
      </xdr:spPr>
      <xdr:txBody>
        <a:bodyPr vertOverflow="clip" wrap="square" lIns="18288" tIns="18288" rIns="18288" bIns="0" anchor="t" upright="1"/>
        <a:lstStyle/>
        <a:p>
          <a:pPr algn="ctr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n-US" sz="2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Collection Accounts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(Various Contractors)</a:t>
          </a:r>
          <a:endParaRPr lang="en-US" sz="1600" b="0"/>
        </a:p>
      </xdr:txBody>
    </xdr:sp>
    <xdr:clientData/>
  </xdr:twoCellAnchor>
  <xdr:twoCellAnchor>
    <xdr:from>
      <xdr:col>24</xdr:col>
      <xdr:colOff>514350</xdr:colOff>
      <xdr:row>39</xdr:row>
      <xdr:rowOff>142875</xdr:rowOff>
    </xdr:from>
    <xdr:to>
      <xdr:col>28</xdr:col>
      <xdr:colOff>257175</xdr:colOff>
      <xdr:row>45</xdr:row>
      <xdr:rowOff>52387</xdr:rowOff>
    </xdr:to>
    <xdr:sp macro="" textlink="">
      <xdr:nvSpPr>
        <xdr:cNvPr id="15" name="AutoShape 24"/>
        <xdr:cNvSpPr>
          <a:spLocks noChangeArrowheads="1"/>
        </xdr:cNvSpPr>
      </xdr:nvSpPr>
      <xdr:spPr bwMode="auto">
        <a:xfrm>
          <a:off x="13315950" y="6962775"/>
          <a:ext cx="1876425" cy="881062"/>
        </a:xfrm>
        <a:prstGeom prst="roundRect">
          <a:avLst>
            <a:gd name="adj" fmla="val 16667"/>
          </a:avLst>
        </a:prstGeom>
        <a:solidFill>
          <a:srgbClr val="FFFFFF"/>
        </a:solidFill>
        <a:ln w="12700">
          <a:solidFill>
            <a:srgbClr val="000000"/>
          </a:solidFill>
          <a:round/>
          <a:headEnd/>
          <a:tailEnd/>
        </a:ln>
        <a:effectLst/>
        <a:extLst/>
      </xdr:spPr>
      <xdr:txBody>
        <a:bodyPr vertOverflow="clip" wrap="square" lIns="18288" tIns="18288" rIns="18288" bIns="0" anchor="t" upright="1"/>
        <a:lstStyle/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Daily Transfer to Concentrate Funds</a:t>
          </a:r>
        </a:p>
        <a:p>
          <a:pPr algn="ctr" rtl="0">
            <a:defRPr sz="1000"/>
          </a:pPr>
          <a:endParaRPr lang="en-US"/>
        </a:p>
      </xdr:txBody>
    </xdr:sp>
    <xdr:clientData/>
  </xdr:twoCellAnchor>
  <xdr:twoCellAnchor>
    <xdr:from>
      <xdr:col>6</xdr:col>
      <xdr:colOff>523875</xdr:colOff>
      <xdr:row>29</xdr:row>
      <xdr:rowOff>97632</xdr:rowOff>
    </xdr:from>
    <xdr:to>
      <xdr:col>15</xdr:col>
      <xdr:colOff>476250</xdr:colOff>
      <xdr:row>32</xdr:row>
      <xdr:rowOff>66675</xdr:rowOff>
    </xdr:to>
    <xdr:cxnSp macro="">
      <xdr:nvCxnSpPr>
        <xdr:cNvPr id="17" name="Straight Arrow Connector 16"/>
        <xdr:cNvCxnSpPr>
          <a:stCxn id="3" idx="3"/>
          <a:endCxn id="8" idx="1"/>
        </xdr:cNvCxnSpPr>
      </xdr:nvCxnSpPr>
      <xdr:spPr bwMode="auto">
        <a:xfrm>
          <a:off x="3724275" y="5298282"/>
          <a:ext cx="4752975" cy="454818"/>
        </a:xfrm>
        <a:prstGeom prst="straightConnector1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arrow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4</xdr:col>
      <xdr:colOff>76200</xdr:colOff>
      <xdr:row>16</xdr:row>
      <xdr:rowOff>23813</xdr:rowOff>
    </xdr:from>
    <xdr:to>
      <xdr:col>18</xdr:col>
      <xdr:colOff>100013</xdr:colOff>
      <xdr:row>28</xdr:row>
      <xdr:rowOff>76200</xdr:rowOff>
    </xdr:to>
    <xdr:cxnSp macro="">
      <xdr:nvCxnSpPr>
        <xdr:cNvPr id="19" name="Straight Arrow Connector 18"/>
        <xdr:cNvCxnSpPr>
          <a:stCxn id="8" idx="0"/>
          <a:endCxn id="4" idx="2"/>
        </xdr:cNvCxnSpPr>
      </xdr:nvCxnSpPr>
      <xdr:spPr bwMode="auto">
        <a:xfrm flipH="1" flipV="1">
          <a:off x="2209800" y="3119438"/>
          <a:ext cx="7491413" cy="1995487"/>
        </a:xfrm>
        <a:prstGeom prst="straightConnector1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arrow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18</xdr:col>
      <xdr:colOff>381001</xdr:colOff>
      <xdr:row>7</xdr:row>
      <xdr:rowOff>142875</xdr:rowOff>
    </xdr:from>
    <xdr:to>
      <xdr:col>29</xdr:col>
      <xdr:colOff>19050</xdr:colOff>
      <xdr:row>28</xdr:row>
      <xdr:rowOff>57150</xdr:rowOff>
    </xdr:to>
    <xdr:cxnSp macro="">
      <xdr:nvCxnSpPr>
        <xdr:cNvPr id="23" name="Straight Arrow Connector 22"/>
        <xdr:cNvCxnSpPr/>
      </xdr:nvCxnSpPr>
      <xdr:spPr bwMode="auto">
        <a:xfrm flipH="1">
          <a:off x="9982201" y="1781175"/>
          <a:ext cx="5505449" cy="3314700"/>
        </a:xfrm>
        <a:prstGeom prst="straightConnector1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arrow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19</xdr:col>
      <xdr:colOff>57150</xdr:colOff>
      <xdr:row>8</xdr:row>
      <xdr:rowOff>140494</xdr:rowOff>
    </xdr:from>
    <xdr:to>
      <xdr:col>29</xdr:col>
      <xdr:colOff>38100</xdr:colOff>
      <xdr:row>28</xdr:row>
      <xdr:rowOff>47625</xdr:rowOff>
    </xdr:to>
    <xdr:cxnSp macro="">
      <xdr:nvCxnSpPr>
        <xdr:cNvPr id="25" name="Straight Arrow Connector 24"/>
        <xdr:cNvCxnSpPr>
          <a:endCxn id="6" idx="1"/>
        </xdr:cNvCxnSpPr>
      </xdr:nvCxnSpPr>
      <xdr:spPr bwMode="auto">
        <a:xfrm flipV="1">
          <a:off x="10191750" y="1940719"/>
          <a:ext cx="5314950" cy="3145631"/>
        </a:xfrm>
        <a:prstGeom prst="straightConnector1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arrow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20</xdr:col>
      <xdr:colOff>257175</xdr:colOff>
      <xdr:row>24</xdr:row>
      <xdr:rowOff>159544</xdr:rowOff>
    </xdr:from>
    <xdr:to>
      <xdr:col>29</xdr:col>
      <xdr:colOff>66675</xdr:colOff>
      <xdr:row>32</xdr:row>
      <xdr:rowOff>66675</xdr:rowOff>
    </xdr:to>
    <xdr:cxnSp macro="">
      <xdr:nvCxnSpPr>
        <xdr:cNvPr id="34" name="Straight Arrow Connector 33"/>
        <xdr:cNvCxnSpPr>
          <a:stCxn id="7" idx="1"/>
          <a:endCxn id="8" idx="3"/>
        </xdr:cNvCxnSpPr>
      </xdr:nvCxnSpPr>
      <xdr:spPr bwMode="auto">
        <a:xfrm flipH="1">
          <a:off x="10925175" y="4550569"/>
          <a:ext cx="4610100" cy="1202531"/>
        </a:xfrm>
        <a:prstGeom prst="straightConnector1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arrow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20</xdr:col>
      <xdr:colOff>257175</xdr:colOff>
      <xdr:row>32</xdr:row>
      <xdr:rowOff>66675</xdr:rowOff>
    </xdr:from>
    <xdr:to>
      <xdr:col>29</xdr:col>
      <xdr:colOff>57150</xdr:colOff>
      <xdr:row>40</xdr:row>
      <xdr:rowOff>26194</xdr:rowOff>
    </xdr:to>
    <xdr:cxnSp macro="">
      <xdr:nvCxnSpPr>
        <xdr:cNvPr id="46" name="Straight Arrow Connector 45"/>
        <xdr:cNvCxnSpPr>
          <a:stCxn id="14" idx="1"/>
          <a:endCxn id="8" idx="3"/>
        </xdr:cNvCxnSpPr>
      </xdr:nvCxnSpPr>
      <xdr:spPr bwMode="auto">
        <a:xfrm flipH="1" flipV="1">
          <a:off x="10925175" y="5753100"/>
          <a:ext cx="4600575" cy="1254919"/>
        </a:xfrm>
        <a:prstGeom prst="straightConnector1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arrow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</xdr:col>
      <xdr:colOff>400050</xdr:colOff>
      <xdr:row>43</xdr:row>
      <xdr:rowOff>123825</xdr:rowOff>
    </xdr:from>
    <xdr:to>
      <xdr:col>6</xdr:col>
      <xdr:colOff>123825</xdr:colOff>
      <xdr:row>50</xdr:row>
      <xdr:rowOff>57150</xdr:rowOff>
    </xdr:to>
    <xdr:sp macro="" textlink="">
      <xdr:nvSpPr>
        <xdr:cNvPr id="47" name="Rectangle 34"/>
        <xdr:cNvSpPr>
          <a:spLocks noChangeArrowheads="1"/>
        </xdr:cNvSpPr>
      </xdr:nvSpPr>
      <xdr:spPr bwMode="auto">
        <a:xfrm>
          <a:off x="933450" y="7591425"/>
          <a:ext cx="2390775" cy="10668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/>
        <a:extLst/>
      </xdr:spPr>
      <xdr:txBody>
        <a:bodyPr vertOverflow="clip" wrap="square" lIns="18288" tIns="18288" rIns="18288" bIns="0" anchor="t" upright="1"/>
        <a:lstStyle/>
        <a:p>
          <a:pPr algn="ctr" rtl="0">
            <a:defRPr sz="1000"/>
          </a:pPr>
          <a:endParaRPr lang="en-US" sz="14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DSS Electronic Disbursement Account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(Acct #13)</a:t>
          </a:r>
          <a:endParaRPr lang="en-US" sz="14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n-US"/>
        </a:p>
      </xdr:txBody>
    </xdr:sp>
    <xdr:clientData/>
  </xdr:twoCellAnchor>
  <xdr:twoCellAnchor>
    <xdr:from>
      <xdr:col>1</xdr:col>
      <xdr:colOff>400050</xdr:colOff>
      <xdr:row>51</xdr:row>
      <xdr:rowOff>123825</xdr:rowOff>
    </xdr:from>
    <xdr:to>
      <xdr:col>6</xdr:col>
      <xdr:colOff>123825</xdr:colOff>
      <xdr:row>58</xdr:row>
      <xdr:rowOff>100013</xdr:rowOff>
    </xdr:to>
    <xdr:sp macro="" textlink="">
      <xdr:nvSpPr>
        <xdr:cNvPr id="48" name="Rectangle 12"/>
        <xdr:cNvSpPr>
          <a:spLocks noChangeArrowheads="1"/>
        </xdr:cNvSpPr>
      </xdr:nvSpPr>
      <xdr:spPr bwMode="auto">
        <a:xfrm>
          <a:off x="933450" y="8886825"/>
          <a:ext cx="2390775" cy="1109663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/>
        <a:extLst/>
      </xdr:spPr>
      <xdr:txBody>
        <a:bodyPr vertOverflow="clip" wrap="square" lIns="18288" tIns="18288" rIns="18288" bIns="0" anchor="t" upright="1"/>
        <a:lstStyle/>
        <a:p>
          <a:pPr algn="ctr" rtl="0">
            <a:defRPr sz="1000"/>
          </a:pPr>
          <a:endParaRPr lang="en-US" sz="14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n-US" sz="14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DSS EBT Account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(Acct #21)</a:t>
          </a:r>
          <a:endParaRPr lang="en-US" sz="14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n-US"/>
        </a:p>
      </xdr:txBody>
    </xdr:sp>
    <xdr:clientData/>
  </xdr:twoCellAnchor>
  <xdr:twoCellAnchor>
    <xdr:from>
      <xdr:col>1</xdr:col>
      <xdr:colOff>400050</xdr:colOff>
      <xdr:row>59</xdr:row>
      <xdr:rowOff>123825</xdr:rowOff>
    </xdr:from>
    <xdr:to>
      <xdr:col>6</xdr:col>
      <xdr:colOff>114300</xdr:colOff>
      <xdr:row>66</xdr:row>
      <xdr:rowOff>95250</xdr:rowOff>
    </xdr:to>
    <xdr:sp macro="" textlink="">
      <xdr:nvSpPr>
        <xdr:cNvPr id="49" name="Rectangle 65"/>
        <xdr:cNvSpPr>
          <a:spLocks noChangeArrowheads="1"/>
        </xdr:cNvSpPr>
      </xdr:nvSpPr>
      <xdr:spPr bwMode="auto">
        <a:xfrm>
          <a:off x="933450" y="10182225"/>
          <a:ext cx="2381250" cy="11049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/>
        <a:extLst/>
      </xdr:spPr>
      <xdr:txBody>
        <a:bodyPr vertOverflow="clip" wrap="square" lIns="18288" tIns="18288" rIns="18288" bIns="0" anchor="t" upright="1"/>
        <a:lstStyle/>
        <a:p>
          <a:pPr algn="ctr" rtl="0">
            <a:defRPr sz="1000"/>
          </a:pPr>
          <a:endParaRPr lang="en-US" sz="14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n-US" sz="14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DHSS WIC Account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(Acct #20)</a:t>
          </a:r>
          <a:endParaRPr lang="en-US" sz="14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n-US"/>
        </a:p>
      </xdr:txBody>
    </xdr:sp>
    <xdr:clientData/>
  </xdr:twoCellAnchor>
  <xdr:twoCellAnchor>
    <xdr:from>
      <xdr:col>7</xdr:col>
      <xdr:colOff>371475</xdr:colOff>
      <xdr:row>51</xdr:row>
      <xdr:rowOff>152400</xdr:rowOff>
    </xdr:from>
    <xdr:to>
      <xdr:col>11</xdr:col>
      <xdr:colOff>314325</xdr:colOff>
      <xdr:row>57</xdr:row>
      <xdr:rowOff>52388</xdr:rowOff>
    </xdr:to>
    <xdr:sp macro="" textlink="">
      <xdr:nvSpPr>
        <xdr:cNvPr id="50" name="AutoShape 5"/>
        <xdr:cNvSpPr>
          <a:spLocks noChangeArrowheads="1"/>
        </xdr:cNvSpPr>
      </xdr:nvSpPr>
      <xdr:spPr bwMode="auto">
        <a:xfrm>
          <a:off x="4105275" y="8915400"/>
          <a:ext cx="2076450" cy="871538"/>
        </a:xfrm>
        <a:prstGeom prst="roundRect">
          <a:avLst>
            <a:gd name="adj" fmla="val 16667"/>
          </a:avLst>
        </a:prstGeom>
        <a:solidFill>
          <a:srgbClr val="FFFFFF"/>
        </a:solidFill>
        <a:ln w="12700">
          <a:solidFill>
            <a:srgbClr val="FF0000"/>
          </a:solidFill>
          <a:round/>
          <a:headEnd/>
          <a:tailEnd/>
        </a:ln>
        <a:effectLst/>
        <a:extLst/>
      </xdr:spPr>
      <xdr:txBody>
        <a:bodyPr vertOverflow="clip" wrap="square" lIns="18288" tIns="18288" rIns="18288" bIns="0" anchor="t" upright="1"/>
        <a:lstStyle/>
        <a:p>
          <a:pPr algn="ctr" rtl="0"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Funding via ACH from the vendor file and internal account transfers</a:t>
          </a:r>
          <a:endParaRPr lang="en-US"/>
        </a:p>
      </xdr:txBody>
    </xdr:sp>
    <xdr:clientData/>
  </xdr:twoCellAnchor>
  <xdr:twoCellAnchor>
    <xdr:from>
      <xdr:col>9</xdr:col>
      <xdr:colOff>342900</xdr:colOff>
      <xdr:row>36</xdr:row>
      <xdr:rowOff>57150</xdr:rowOff>
    </xdr:from>
    <xdr:to>
      <xdr:col>18</xdr:col>
      <xdr:colOff>100013</xdr:colOff>
      <xdr:row>51</xdr:row>
      <xdr:rowOff>152400</xdr:rowOff>
    </xdr:to>
    <xdr:cxnSp macro="">
      <xdr:nvCxnSpPr>
        <xdr:cNvPr id="52" name="Straight Arrow Connector 51"/>
        <xdr:cNvCxnSpPr>
          <a:stCxn id="8" idx="2"/>
          <a:endCxn id="50" idx="0"/>
        </xdr:cNvCxnSpPr>
      </xdr:nvCxnSpPr>
      <xdr:spPr bwMode="auto">
        <a:xfrm flipH="1">
          <a:off x="5143500" y="6391275"/>
          <a:ext cx="4557713" cy="2524125"/>
        </a:xfrm>
        <a:prstGeom prst="straightConnector1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arrow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6</xdr:col>
      <xdr:colOff>123825</xdr:colOff>
      <xdr:row>47</xdr:row>
      <xdr:rowOff>9525</xdr:rowOff>
    </xdr:from>
    <xdr:to>
      <xdr:col>7</xdr:col>
      <xdr:colOff>371475</xdr:colOff>
      <xdr:row>54</xdr:row>
      <xdr:rowOff>102394</xdr:rowOff>
    </xdr:to>
    <xdr:cxnSp macro="">
      <xdr:nvCxnSpPr>
        <xdr:cNvPr id="54" name="Straight Arrow Connector 53"/>
        <xdr:cNvCxnSpPr>
          <a:stCxn id="50" idx="1"/>
          <a:endCxn id="47" idx="3"/>
        </xdr:cNvCxnSpPr>
      </xdr:nvCxnSpPr>
      <xdr:spPr bwMode="auto">
        <a:xfrm flipH="1" flipV="1">
          <a:off x="3324225" y="8124825"/>
          <a:ext cx="781050" cy="1226344"/>
        </a:xfrm>
        <a:prstGeom prst="straightConnector1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arrow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6</xdr:col>
      <xdr:colOff>123825</xdr:colOff>
      <xdr:row>54</xdr:row>
      <xdr:rowOff>102394</xdr:rowOff>
    </xdr:from>
    <xdr:to>
      <xdr:col>7</xdr:col>
      <xdr:colOff>371475</xdr:colOff>
      <xdr:row>55</xdr:row>
      <xdr:rowOff>30957</xdr:rowOff>
    </xdr:to>
    <xdr:cxnSp macro="">
      <xdr:nvCxnSpPr>
        <xdr:cNvPr id="56" name="Straight Arrow Connector 55"/>
        <xdr:cNvCxnSpPr>
          <a:stCxn id="50" idx="1"/>
          <a:endCxn id="48" idx="3"/>
        </xdr:cNvCxnSpPr>
      </xdr:nvCxnSpPr>
      <xdr:spPr bwMode="auto">
        <a:xfrm flipH="1">
          <a:off x="3324225" y="9351169"/>
          <a:ext cx="781050" cy="90488"/>
        </a:xfrm>
        <a:prstGeom prst="straightConnector1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arrow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6</xdr:col>
      <xdr:colOff>114300</xdr:colOff>
      <xdr:row>54</xdr:row>
      <xdr:rowOff>102394</xdr:rowOff>
    </xdr:from>
    <xdr:to>
      <xdr:col>7</xdr:col>
      <xdr:colOff>371475</xdr:colOff>
      <xdr:row>63</xdr:row>
      <xdr:rowOff>28575</xdr:rowOff>
    </xdr:to>
    <xdr:cxnSp macro="">
      <xdr:nvCxnSpPr>
        <xdr:cNvPr id="58" name="Straight Arrow Connector 57"/>
        <xdr:cNvCxnSpPr>
          <a:stCxn id="50" idx="1"/>
          <a:endCxn id="49" idx="3"/>
        </xdr:cNvCxnSpPr>
      </xdr:nvCxnSpPr>
      <xdr:spPr bwMode="auto">
        <a:xfrm flipH="1">
          <a:off x="3314700" y="9351169"/>
          <a:ext cx="790575" cy="1383506"/>
        </a:xfrm>
        <a:prstGeom prst="straightConnector1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arrow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30</xdr:col>
      <xdr:colOff>0</xdr:colOff>
      <xdr:row>49</xdr:row>
      <xdr:rowOff>0</xdr:rowOff>
    </xdr:from>
    <xdr:to>
      <xdr:col>34</xdr:col>
      <xdr:colOff>76200</xdr:colOff>
      <xdr:row>55</xdr:row>
      <xdr:rowOff>95249</xdr:rowOff>
    </xdr:to>
    <xdr:sp macro="" textlink="">
      <xdr:nvSpPr>
        <xdr:cNvPr id="59" name="Rectangle 25"/>
        <xdr:cNvSpPr>
          <a:spLocks noChangeArrowheads="1"/>
        </xdr:cNvSpPr>
      </xdr:nvSpPr>
      <xdr:spPr bwMode="auto">
        <a:xfrm>
          <a:off x="16002000" y="8439150"/>
          <a:ext cx="2209800" cy="1066799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/>
        <a:extLst/>
      </xdr:spPr>
      <xdr:txBody>
        <a:bodyPr vertOverflow="clip" wrap="square" lIns="18288" tIns="18288" rIns="18288" bIns="0" anchor="t" upright="1"/>
        <a:lstStyle/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STO Trustee, 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Federal Payroll 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Tax Account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(Acct #24)</a:t>
          </a:r>
          <a:endParaRPr lang="en-US" sz="14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n-US"/>
        </a:p>
      </xdr:txBody>
    </xdr:sp>
    <xdr:clientData/>
  </xdr:twoCellAnchor>
  <xdr:twoCellAnchor>
    <xdr:from>
      <xdr:col>30</xdr:col>
      <xdr:colOff>0</xdr:colOff>
      <xdr:row>57</xdr:row>
      <xdr:rowOff>0</xdr:rowOff>
    </xdr:from>
    <xdr:to>
      <xdr:col>34</xdr:col>
      <xdr:colOff>76200</xdr:colOff>
      <xdr:row>63</xdr:row>
      <xdr:rowOff>95249</xdr:rowOff>
    </xdr:to>
    <xdr:sp macro="" textlink="">
      <xdr:nvSpPr>
        <xdr:cNvPr id="60" name="Rectangle 25"/>
        <xdr:cNvSpPr>
          <a:spLocks noChangeArrowheads="1"/>
        </xdr:cNvSpPr>
      </xdr:nvSpPr>
      <xdr:spPr bwMode="auto">
        <a:xfrm>
          <a:off x="16002000" y="9734550"/>
          <a:ext cx="2209800" cy="1066799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/>
        <a:extLst/>
      </xdr:spPr>
      <xdr:txBody>
        <a:bodyPr vertOverflow="clip" wrap="square" lIns="18288" tIns="18288" rIns="18288" bIns="0" anchor="t" upright="1"/>
        <a:lstStyle/>
        <a:p>
          <a:pPr algn="ctr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STO Federal Debit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Programs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(Acct #23)</a:t>
          </a:r>
          <a:endParaRPr lang="en-US" sz="14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n-US"/>
        </a:p>
      </xdr:txBody>
    </xdr:sp>
    <xdr:clientData/>
  </xdr:twoCellAnchor>
  <xdr:twoCellAnchor>
    <xdr:from>
      <xdr:col>30</xdr:col>
      <xdr:colOff>0</xdr:colOff>
      <xdr:row>65</xdr:row>
      <xdr:rowOff>0</xdr:rowOff>
    </xdr:from>
    <xdr:to>
      <xdr:col>34</xdr:col>
      <xdr:colOff>147637</xdr:colOff>
      <xdr:row>71</xdr:row>
      <xdr:rowOff>52388</xdr:rowOff>
    </xdr:to>
    <xdr:sp macro="" textlink="">
      <xdr:nvSpPr>
        <xdr:cNvPr id="62" name="Rectangle 26"/>
        <xdr:cNvSpPr>
          <a:spLocks noChangeArrowheads="1"/>
        </xdr:cNvSpPr>
      </xdr:nvSpPr>
      <xdr:spPr bwMode="auto">
        <a:xfrm>
          <a:off x="16002000" y="11029950"/>
          <a:ext cx="2281237" cy="1023938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/>
        <a:extLst/>
      </xdr:spPr>
      <xdr:txBody>
        <a:bodyPr vertOverflow="clip" wrap="square" lIns="18288" tIns="18288" rIns="18288" bIns="0" anchor="t" upright="1"/>
        <a:lstStyle/>
        <a:p>
          <a:pPr algn="ctr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OASDHI Account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(Acct #22)</a:t>
          </a:r>
        </a:p>
        <a:p>
          <a:pPr algn="ctr" rtl="0">
            <a:defRPr sz="1000"/>
          </a:pPr>
          <a:endParaRPr lang="en-US"/>
        </a:p>
      </xdr:txBody>
    </xdr:sp>
    <xdr:clientData/>
  </xdr:twoCellAnchor>
  <xdr:twoCellAnchor>
    <xdr:from>
      <xdr:col>24</xdr:col>
      <xdr:colOff>342899</xdr:colOff>
      <xdr:row>59</xdr:row>
      <xdr:rowOff>152400</xdr:rowOff>
    </xdr:from>
    <xdr:to>
      <xdr:col>27</xdr:col>
      <xdr:colOff>295274</xdr:colOff>
      <xdr:row>64</xdr:row>
      <xdr:rowOff>95250</xdr:rowOff>
    </xdr:to>
    <xdr:sp macro="" textlink="">
      <xdr:nvSpPr>
        <xdr:cNvPr id="63" name="AutoShape 66"/>
        <xdr:cNvSpPr>
          <a:spLocks noChangeArrowheads="1"/>
        </xdr:cNvSpPr>
      </xdr:nvSpPr>
      <xdr:spPr bwMode="auto">
        <a:xfrm>
          <a:off x="13144499" y="10210800"/>
          <a:ext cx="1552575" cy="752475"/>
        </a:xfrm>
        <a:prstGeom prst="roundRect">
          <a:avLst>
            <a:gd name="adj" fmla="val 16667"/>
          </a:avLst>
        </a:prstGeom>
        <a:solidFill>
          <a:srgbClr val="FFFFFF"/>
        </a:solidFill>
        <a:ln w="12700">
          <a:solidFill>
            <a:srgbClr val="FF0000"/>
          </a:solidFill>
          <a:round/>
          <a:headEnd/>
          <a:tailEnd/>
        </a:ln>
        <a:effectLst/>
        <a:extLst/>
      </xdr:spPr>
      <xdr:txBody>
        <a:bodyPr vertOverflow="clip" wrap="square" lIns="18288" tIns="18288" rIns="18288" bIns="0" anchor="t" upright="1"/>
        <a:lstStyle/>
        <a:p>
          <a:pPr algn="ctr" rtl="0"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Funding by internal account transfer</a:t>
          </a:r>
          <a:endParaRPr lang="en-US"/>
        </a:p>
      </xdr:txBody>
    </xdr:sp>
    <xdr:clientData/>
  </xdr:twoCellAnchor>
  <xdr:twoCellAnchor>
    <xdr:from>
      <xdr:col>36</xdr:col>
      <xdr:colOff>0</xdr:colOff>
      <xdr:row>53</xdr:row>
      <xdr:rowOff>0</xdr:rowOff>
    </xdr:from>
    <xdr:to>
      <xdr:col>39</xdr:col>
      <xdr:colOff>438150</xdr:colOff>
      <xdr:row>59</xdr:row>
      <xdr:rowOff>147638</xdr:rowOff>
    </xdr:to>
    <xdr:sp macro="" textlink="">
      <xdr:nvSpPr>
        <xdr:cNvPr id="64" name="AutoShape 50"/>
        <xdr:cNvSpPr>
          <a:spLocks noChangeArrowheads="1"/>
        </xdr:cNvSpPr>
      </xdr:nvSpPr>
      <xdr:spPr bwMode="auto">
        <a:xfrm>
          <a:off x="19202400" y="9086850"/>
          <a:ext cx="2038350" cy="1119188"/>
        </a:xfrm>
        <a:prstGeom prst="roundRect">
          <a:avLst>
            <a:gd name="adj" fmla="val 16667"/>
          </a:avLst>
        </a:prstGeom>
        <a:solidFill>
          <a:srgbClr val="FFFFFF"/>
        </a:solidFill>
        <a:ln w="12700">
          <a:solidFill>
            <a:srgbClr val="008080"/>
          </a:solidFill>
          <a:round/>
          <a:headEnd/>
          <a:tailEnd/>
        </a:ln>
        <a:effectLst/>
        <a:extLst/>
      </xdr:spPr>
      <xdr:txBody>
        <a:bodyPr vertOverflow="clip" wrap="square" lIns="18288" tIns="18288" rIns="18288" bIns="0" anchor="t" upright="1"/>
        <a:lstStyle/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ACH Debit by Federal Government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n-US"/>
        </a:p>
      </xdr:txBody>
    </xdr:sp>
    <xdr:clientData/>
  </xdr:twoCellAnchor>
  <xdr:twoCellAnchor>
    <xdr:from>
      <xdr:col>18</xdr:col>
      <xdr:colOff>100013</xdr:colOff>
      <xdr:row>36</xdr:row>
      <xdr:rowOff>57150</xdr:rowOff>
    </xdr:from>
    <xdr:to>
      <xdr:col>30</xdr:col>
      <xdr:colOff>0</xdr:colOff>
      <xdr:row>52</xdr:row>
      <xdr:rowOff>47625</xdr:rowOff>
    </xdr:to>
    <xdr:cxnSp macro="">
      <xdr:nvCxnSpPr>
        <xdr:cNvPr id="66" name="Straight Arrow Connector 65"/>
        <xdr:cNvCxnSpPr>
          <a:stCxn id="8" idx="2"/>
          <a:endCxn id="59" idx="1"/>
        </xdr:cNvCxnSpPr>
      </xdr:nvCxnSpPr>
      <xdr:spPr bwMode="auto">
        <a:xfrm>
          <a:off x="9701213" y="6391275"/>
          <a:ext cx="6300787" cy="2581275"/>
        </a:xfrm>
        <a:prstGeom prst="straightConnector1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arrow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18</xdr:col>
      <xdr:colOff>100013</xdr:colOff>
      <xdr:row>36</xdr:row>
      <xdr:rowOff>57150</xdr:rowOff>
    </xdr:from>
    <xdr:to>
      <xdr:col>30</xdr:col>
      <xdr:colOff>0</xdr:colOff>
      <xdr:row>60</xdr:row>
      <xdr:rowOff>47625</xdr:rowOff>
    </xdr:to>
    <xdr:cxnSp macro="">
      <xdr:nvCxnSpPr>
        <xdr:cNvPr id="70" name="Straight Arrow Connector 69"/>
        <xdr:cNvCxnSpPr>
          <a:stCxn id="8" idx="2"/>
          <a:endCxn id="60" idx="1"/>
        </xdr:cNvCxnSpPr>
      </xdr:nvCxnSpPr>
      <xdr:spPr bwMode="auto">
        <a:xfrm>
          <a:off x="9701213" y="6391275"/>
          <a:ext cx="6300787" cy="3876675"/>
        </a:xfrm>
        <a:prstGeom prst="straightConnector1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arrow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24</xdr:col>
      <xdr:colOff>409575</xdr:colOff>
      <xdr:row>48</xdr:row>
      <xdr:rowOff>47625</xdr:rowOff>
    </xdr:from>
    <xdr:to>
      <xdr:col>28</xdr:col>
      <xdr:colOff>133351</xdr:colOff>
      <xdr:row>54</xdr:row>
      <xdr:rowOff>28575</xdr:rowOff>
    </xdr:to>
    <xdr:sp macro="" textlink="">
      <xdr:nvSpPr>
        <xdr:cNvPr id="61" name="AutoShape 27"/>
        <xdr:cNvSpPr>
          <a:spLocks noChangeArrowheads="1"/>
        </xdr:cNvSpPr>
      </xdr:nvSpPr>
      <xdr:spPr bwMode="auto">
        <a:xfrm>
          <a:off x="13211175" y="8324850"/>
          <a:ext cx="1857376" cy="952500"/>
        </a:xfrm>
        <a:prstGeom prst="roundRect">
          <a:avLst>
            <a:gd name="adj" fmla="val 16667"/>
          </a:avLst>
        </a:prstGeom>
        <a:solidFill>
          <a:srgbClr val="FFFFFF"/>
        </a:solidFill>
        <a:ln w="12700">
          <a:solidFill>
            <a:srgbClr val="FF0000"/>
          </a:solidFill>
          <a:round/>
          <a:headEnd/>
          <a:tailEnd/>
        </a:ln>
        <a:effectLst/>
        <a:extLst/>
      </xdr:spPr>
      <xdr:txBody>
        <a:bodyPr vertOverflow="clip" wrap="square" lIns="18288" tIns="18288" rIns="18288" bIns="0" anchor="t" upright="1"/>
        <a:lstStyle/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Transfer of Funds via ACH or STO initiated 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n-US"/>
        </a:p>
      </xdr:txBody>
    </xdr:sp>
    <xdr:clientData/>
  </xdr:twoCellAnchor>
  <xdr:twoCellAnchor>
    <xdr:from>
      <xdr:col>30</xdr:col>
      <xdr:colOff>0</xdr:colOff>
      <xdr:row>52</xdr:row>
      <xdr:rowOff>47626</xdr:rowOff>
    </xdr:from>
    <xdr:to>
      <xdr:col>30</xdr:col>
      <xdr:colOff>12700</xdr:colOff>
      <xdr:row>68</xdr:row>
      <xdr:rowOff>26195</xdr:rowOff>
    </xdr:to>
    <xdr:cxnSp macro="">
      <xdr:nvCxnSpPr>
        <xdr:cNvPr id="74" name="Elbow Connector 73"/>
        <xdr:cNvCxnSpPr>
          <a:stCxn id="62" idx="1"/>
          <a:endCxn id="59" idx="1"/>
        </xdr:cNvCxnSpPr>
      </xdr:nvCxnSpPr>
      <xdr:spPr bwMode="auto">
        <a:xfrm rot="10800000">
          <a:off x="16002000" y="8972551"/>
          <a:ext cx="12700" cy="2569369"/>
        </a:xfrm>
        <a:prstGeom prst="bentConnector3">
          <a:avLst>
            <a:gd name="adj1" fmla="val 1800000"/>
          </a:avLst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arrow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34</xdr:col>
      <xdr:colOff>76200</xdr:colOff>
      <xdr:row>52</xdr:row>
      <xdr:rowOff>47625</xdr:rowOff>
    </xdr:from>
    <xdr:to>
      <xdr:col>36</xdr:col>
      <xdr:colOff>0</xdr:colOff>
      <xdr:row>56</xdr:row>
      <xdr:rowOff>73819</xdr:rowOff>
    </xdr:to>
    <xdr:cxnSp macro="">
      <xdr:nvCxnSpPr>
        <xdr:cNvPr id="77" name="Straight Arrow Connector 76"/>
        <xdr:cNvCxnSpPr>
          <a:stCxn id="59" idx="3"/>
          <a:endCxn id="64" idx="1"/>
        </xdr:cNvCxnSpPr>
      </xdr:nvCxnSpPr>
      <xdr:spPr bwMode="auto">
        <a:xfrm>
          <a:off x="18211800" y="8972550"/>
          <a:ext cx="990600" cy="673894"/>
        </a:xfrm>
        <a:prstGeom prst="straightConnector1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arrow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34</xdr:col>
      <xdr:colOff>76200</xdr:colOff>
      <xdr:row>56</xdr:row>
      <xdr:rowOff>73819</xdr:rowOff>
    </xdr:from>
    <xdr:to>
      <xdr:col>36</xdr:col>
      <xdr:colOff>0</xdr:colOff>
      <xdr:row>60</xdr:row>
      <xdr:rowOff>47625</xdr:rowOff>
    </xdr:to>
    <xdr:cxnSp macro="">
      <xdr:nvCxnSpPr>
        <xdr:cNvPr id="79" name="Straight Arrow Connector 78"/>
        <xdr:cNvCxnSpPr>
          <a:stCxn id="60" idx="3"/>
          <a:endCxn id="64" idx="1"/>
        </xdr:cNvCxnSpPr>
      </xdr:nvCxnSpPr>
      <xdr:spPr bwMode="auto">
        <a:xfrm flipV="1">
          <a:off x="18211800" y="9646444"/>
          <a:ext cx="990600" cy="621506"/>
        </a:xfrm>
        <a:prstGeom prst="straightConnector1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arrow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35</xdr:col>
      <xdr:colOff>504825</xdr:colOff>
      <xdr:row>65</xdr:row>
      <xdr:rowOff>123825</xdr:rowOff>
    </xdr:from>
    <xdr:to>
      <xdr:col>39</xdr:col>
      <xdr:colOff>76199</xdr:colOff>
      <xdr:row>70</xdr:row>
      <xdr:rowOff>100013</xdr:rowOff>
    </xdr:to>
    <xdr:sp macro="" textlink="">
      <xdr:nvSpPr>
        <xdr:cNvPr id="80" name="AutoShape 50"/>
        <xdr:cNvSpPr>
          <a:spLocks noChangeArrowheads="1"/>
        </xdr:cNvSpPr>
      </xdr:nvSpPr>
      <xdr:spPr bwMode="auto">
        <a:xfrm>
          <a:off x="19173825" y="11153775"/>
          <a:ext cx="1704974" cy="785813"/>
        </a:xfrm>
        <a:prstGeom prst="roundRect">
          <a:avLst>
            <a:gd name="adj" fmla="val 16667"/>
          </a:avLst>
        </a:prstGeom>
        <a:solidFill>
          <a:srgbClr val="FFFFFF"/>
        </a:solidFill>
        <a:ln w="12700">
          <a:solidFill>
            <a:srgbClr val="008080"/>
          </a:solidFill>
          <a:round/>
          <a:headEnd/>
          <a:tailEnd/>
        </a:ln>
        <a:effectLst/>
        <a:extLst/>
      </xdr:spPr>
      <xdr:txBody>
        <a:bodyPr vertOverflow="clip" wrap="square" lIns="18288" tIns="18288" rIns="18288" bIns="0" anchor="t" upright="1"/>
        <a:lstStyle/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Manual ACH initiation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n-US"/>
        </a:p>
      </xdr:txBody>
    </xdr:sp>
    <xdr:clientData/>
  </xdr:twoCellAnchor>
  <xdr:twoCellAnchor>
    <xdr:from>
      <xdr:col>34</xdr:col>
      <xdr:colOff>147637</xdr:colOff>
      <xdr:row>68</xdr:row>
      <xdr:rowOff>26194</xdr:rowOff>
    </xdr:from>
    <xdr:to>
      <xdr:col>35</xdr:col>
      <xdr:colOff>504825</xdr:colOff>
      <xdr:row>68</xdr:row>
      <xdr:rowOff>30957</xdr:rowOff>
    </xdr:to>
    <xdr:cxnSp macro="">
      <xdr:nvCxnSpPr>
        <xdr:cNvPr id="82" name="Straight Arrow Connector 81"/>
        <xdr:cNvCxnSpPr>
          <a:stCxn id="62" idx="3"/>
          <a:endCxn id="80" idx="1"/>
        </xdr:cNvCxnSpPr>
      </xdr:nvCxnSpPr>
      <xdr:spPr bwMode="auto">
        <a:xfrm>
          <a:off x="18283237" y="11541919"/>
          <a:ext cx="890588" cy="4763"/>
        </a:xfrm>
        <a:prstGeom prst="straightConnector1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arrow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8</xdr:col>
      <xdr:colOff>0</xdr:colOff>
      <xdr:row>66</xdr:row>
      <xdr:rowOff>0</xdr:rowOff>
    </xdr:from>
    <xdr:to>
      <xdr:col>12</xdr:col>
      <xdr:colOff>9525</xdr:colOff>
      <xdr:row>72</xdr:row>
      <xdr:rowOff>57150</xdr:rowOff>
    </xdr:to>
    <xdr:sp macro="" textlink="">
      <xdr:nvSpPr>
        <xdr:cNvPr id="94" name="Rectangle 73"/>
        <xdr:cNvSpPr>
          <a:spLocks noChangeArrowheads="1"/>
        </xdr:cNvSpPr>
      </xdr:nvSpPr>
      <xdr:spPr bwMode="auto">
        <a:xfrm>
          <a:off x="4267200" y="11191875"/>
          <a:ext cx="2143125" cy="1028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/>
        <a:extLst/>
      </xdr:spPr>
      <xdr:txBody>
        <a:bodyPr vertOverflow="clip" wrap="square" lIns="18288" tIns="18288" rIns="18288" bIns="0" anchor="t" upright="1"/>
        <a:lstStyle/>
        <a:p>
          <a:pPr algn="ctr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STO Electronic Receipts Account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(Acct #2)</a:t>
          </a:r>
          <a:endParaRPr lang="en-US" sz="14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n-US"/>
        </a:p>
      </xdr:txBody>
    </xdr:sp>
    <xdr:clientData/>
  </xdr:twoCellAnchor>
  <xdr:twoCellAnchor>
    <xdr:from>
      <xdr:col>16</xdr:col>
      <xdr:colOff>38100</xdr:colOff>
      <xdr:row>54</xdr:row>
      <xdr:rowOff>19050</xdr:rowOff>
    </xdr:from>
    <xdr:to>
      <xdr:col>20</xdr:col>
      <xdr:colOff>114300</xdr:colOff>
      <xdr:row>60</xdr:row>
      <xdr:rowOff>95250</xdr:rowOff>
    </xdr:to>
    <xdr:sp macro="" textlink="">
      <xdr:nvSpPr>
        <xdr:cNvPr id="95" name="AutoShape 9"/>
        <xdr:cNvSpPr>
          <a:spLocks noChangeArrowheads="1"/>
        </xdr:cNvSpPr>
      </xdr:nvSpPr>
      <xdr:spPr bwMode="auto">
        <a:xfrm>
          <a:off x="8572500" y="9267825"/>
          <a:ext cx="2209800" cy="1047750"/>
        </a:xfrm>
        <a:prstGeom prst="roundRect">
          <a:avLst>
            <a:gd name="adj" fmla="val 16667"/>
          </a:avLst>
        </a:prstGeom>
        <a:solidFill>
          <a:srgbClr val="FFFFFF"/>
        </a:solidFill>
        <a:ln w="12700">
          <a:solidFill>
            <a:srgbClr val="0000FF"/>
          </a:solidFill>
          <a:round/>
          <a:headEnd/>
          <a:tailEnd/>
        </a:ln>
        <a:effectLst/>
        <a:extLst/>
      </xdr:spPr>
      <xdr:txBody>
        <a:bodyPr vertOverflow="clip" wrap="square" lIns="18288" tIns="18288" rIns="18288" bIns="0" anchor="t" upright="1"/>
        <a:lstStyle/>
        <a:p>
          <a:pPr algn="ctr" rtl="0"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Daily ZBA Transfer of net activity to Master Account</a:t>
          </a:r>
          <a:endParaRPr lang="en-US"/>
        </a:p>
      </xdr:txBody>
    </xdr:sp>
    <xdr:clientData/>
  </xdr:twoCellAnchor>
  <xdr:twoCellAnchor>
    <xdr:from>
      <xdr:col>8</xdr:col>
      <xdr:colOff>0</xdr:colOff>
      <xdr:row>74</xdr:row>
      <xdr:rowOff>0</xdr:rowOff>
    </xdr:from>
    <xdr:to>
      <xdr:col>12</xdr:col>
      <xdr:colOff>9525</xdr:colOff>
      <xdr:row>80</xdr:row>
      <xdr:rowOff>57150</xdr:rowOff>
    </xdr:to>
    <xdr:sp macro="" textlink="">
      <xdr:nvSpPr>
        <xdr:cNvPr id="96" name="Rectangle 73"/>
        <xdr:cNvSpPr>
          <a:spLocks noChangeArrowheads="1"/>
        </xdr:cNvSpPr>
      </xdr:nvSpPr>
      <xdr:spPr bwMode="auto">
        <a:xfrm>
          <a:off x="4267200" y="12487275"/>
          <a:ext cx="2143125" cy="1028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/>
        <a:extLst/>
      </xdr:spPr>
      <xdr:txBody>
        <a:bodyPr vertOverflow="clip" wrap="square" lIns="18288" tIns="18288" rIns="18288" bIns="0" anchor="t" upright="1"/>
        <a:lstStyle/>
        <a:p>
          <a:pPr algn="ctr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DIFP Insurance Licensing Account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(Acct #3)</a:t>
          </a:r>
          <a:endParaRPr lang="en-US" sz="14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n-US"/>
        </a:p>
      </xdr:txBody>
    </xdr:sp>
    <xdr:clientData/>
  </xdr:twoCellAnchor>
  <xdr:twoCellAnchor>
    <xdr:from>
      <xdr:col>8</xdr:col>
      <xdr:colOff>0</xdr:colOff>
      <xdr:row>82</xdr:row>
      <xdr:rowOff>0</xdr:rowOff>
    </xdr:from>
    <xdr:to>
      <xdr:col>12</xdr:col>
      <xdr:colOff>9525</xdr:colOff>
      <xdr:row>88</xdr:row>
      <xdr:rowOff>57150</xdr:rowOff>
    </xdr:to>
    <xdr:sp macro="" textlink="">
      <xdr:nvSpPr>
        <xdr:cNvPr id="97" name="Rectangle 73"/>
        <xdr:cNvSpPr>
          <a:spLocks noChangeArrowheads="1"/>
        </xdr:cNvSpPr>
      </xdr:nvSpPr>
      <xdr:spPr bwMode="auto">
        <a:xfrm>
          <a:off x="4267200" y="13782675"/>
          <a:ext cx="2143125" cy="1028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/>
        <a:extLst/>
      </xdr:spPr>
      <xdr:txBody>
        <a:bodyPr vertOverflow="clip" wrap="square" lIns="18288" tIns="18288" rIns="18288" bIns="0" anchor="t" upright="1"/>
        <a:lstStyle/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DIFP Professional Registration Receipts Account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(Acct #4)</a:t>
          </a:r>
          <a:endParaRPr lang="en-US" sz="14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n-US"/>
        </a:p>
      </xdr:txBody>
    </xdr:sp>
    <xdr:clientData/>
  </xdr:twoCellAnchor>
  <xdr:twoCellAnchor>
    <xdr:from>
      <xdr:col>8</xdr:col>
      <xdr:colOff>0</xdr:colOff>
      <xdr:row>90</xdr:row>
      <xdr:rowOff>0</xdr:rowOff>
    </xdr:from>
    <xdr:to>
      <xdr:col>12</xdr:col>
      <xdr:colOff>9525</xdr:colOff>
      <xdr:row>96</xdr:row>
      <xdr:rowOff>57150</xdr:rowOff>
    </xdr:to>
    <xdr:sp macro="" textlink="">
      <xdr:nvSpPr>
        <xdr:cNvPr id="98" name="Rectangle 73"/>
        <xdr:cNvSpPr>
          <a:spLocks noChangeArrowheads="1"/>
        </xdr:cNvSpPr>
      </xdr:nvSpPr>
      <xdr:spPr bwMode="auto">
        <a:xfrm>
          <a:off x="4267200" y="15078075"/>
          <a:ext cx="2143125" cy="1028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/>
        <a:extLst/>
      </xdr:spPr>
      <xdr:txBody>
        <a:bodyPr vertOverflow="clip" wrap="square" lIns="18288" tIns="18288" rIns="18288" bIns="0" anchor="t" upright="1"/>
        <a:lstStyle/>
        <a:p>
          <a:pPr algn="ctr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DOR Corporate Estimated Tax Account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(Acct #5)</a:t>
          </a:r>
          <a:endParaRPr lang="en-US" sz="14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n-US"/>
        </a:p>
      </xdr:txBody>
    </xdr:sp>
    <xdr:clientData/>
  </xdr:twoCellAnchor>
  <xdr:twoCellAnchor>
    <xdr:from>
      <xdr:col>13</xdr:col>
      <xdr:colOff>0</xdr:colOff>
      <xdr:row>66</xdr:row>
      <xdr:rowOff>0</xdr:rowOff>
    </xdr:from>
    <xdr:to>
      <xdr:col>17</xdr:col>
      <xdr:colOff>9525</xdr:colOff>
      <xdr:row>72</xdr:row>
      <xdr:rowOff>57150</xdr:rowOff>
    </xdr:to>
    <xdr:sp macro="" textlink="">
      <xdr:nvSpPr>
        <xdr:cNvPr id="99" name="Rectangle 73"/>
        <xdr:cNvSpPr>
          <a:spLocks noChangeArrowheads="1"/>
        </xdr:cNvSpPr>
      </xdr:nvSpPr>
      <xdr:spPr bwMode="auto">
        <a:xfrm>
          <a:off x="6934200" y="11191875"/>
          <a:ext cx="2143125" cy="1028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/>
        <a:extLst/>
      </xdr:spPr>
      <xdr:txBody>
        <a:bodyPr vertOverflow="clip" wrap="square" lIns="18288" tIns="18288" rIns="18288" bIns="0" anchor="t" upright="1"/>
        <a:lstStyle/>
        <a:p>
          <a:pPr algn="ctr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DOR Credit Card Receipts Account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(Acct #6)</a:t>
          </a:r>
          <a:endParaRPr lang="en-US" sz="14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n-US"/>
        </a:p>
      </xdr:txBody>
    </xdr:sp>
    <xdr:clientData/>
  </xdr:twoCellAnchor>
  <xdr:twoCellAnchor>
    <xdr:from>
      <xdr:col>13</xdr:col>
      <xdr:colOff>0</xdr:colOff>
      <xdr:row>74</xdr:row>
      <xdr:rowOff>0</xdr:rowOff>
    </xdr:from>
    <xdr:to>
      <xdr:col>17</xdr:col>
      <xdr:colOff>9525</xdr:colOff>
      <xdr:row>80</xdr:row>
      <xdr:rowOff>57150</xdr:rowOff>
    </xdr:to>
    <xdr:sp macro="" textlink="">
      <xdr:nvSpPr>
        <xdr:cNvPr id="100" name="Rectangle 73"/>
        <xdr:cNvSpPr>
          <a:spLocks noChangeArrowheads="1"/>
        </xdr:cNvSpPr>
      </xdr:nvSpPr>
      <xdr:spPr bwMode="auto">
        <a:xfrm>
          <a:off x="6934200" y="12487275"/>
          <a:ext cx="2143125" cy="1028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/>
        <a:extLst/>
      </xdr:spPr>
      <xdr:txBody>
        <a:bodyPr vertOverflow="clip" wrap="square" lIns="18288" tIns="18288" rIns="18288" bIns="0" anchor="t" upright="1"/>
        <a:lstStyle/>
        <a:p>
          <a:pPr algn="ctr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DOR Employer Withholding Account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(Acct #7)</a:t>
          </a:r>
          <a:endParaRPr lang="en-US" sz="14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n-US"/>
        </a:p>
      </xdr:txBody>
    </xdr:sp>
    <xdr:clientData/>
  </xdr:twoCellAnchor>
  <xdr:twoCellAnchor>
    <xdr:from>
      <xdr:col>12</xdr:col>
      <xdr:colOff>523875</xdr:colOff>
      <xdr:row>81</xdr:row>
      <xdr:rowOff>152400</xdr:rowOff>
    </xdr:from>
    <xdr:to>
      <xdr:col>17</xdr:col>
      <xdr:colOff>0</xdr:colOff>
      <xdr:row>88</xdr:row>
      <xdr:rowOff>47625</xdr:rowOff>
    </xdr:to>
    <xdr:sp macro="" textlink="">
      <xdr:nvSpPr>
        <xdr:cNvPr id="101" name="Rectangle 73"/>
        <xdr:cNvSpPr>
          <a:spLocks noChangeArrowheads="1"/>
        </xdr:cNvSpPr>
      </xdr:nvSpPr>
      <xdr:spPr bwMode="auto">
        <a:xfrm>
          <a:off x="6924675" y="13773150"/>
          <a:ext cx="2143125" cy="1028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/>
        <a:extLst/>
      </xdr:spPr>
      <xdr:txBody>
        <a:bodyPr vertOverflow="clip" wrap="square" lIns="18288" tIns="18288" rIns="18288" bIns="0" anchor="t" upright="1"/>
        <a:lstStyle/>
        <a:p>
          <a:pPr algn="ctr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DOR Miscellaneous Tax Receipts Account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(Acct #8)</a:t>
          </a:r>
          <a:endParaRPr lang="en-US" sz="14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n-US"/>
        </a:p>
      </xdr:txBody>
    </xdr:sp>
    <xdr:clientData/>
  </xdr:twoCellAnchor>
  <xdr:twoCellAnchor>
    <xdr:from>
      <xdr:col>13</xdr:col>
      <xdr:colOff>0</xdr:colOff>
      <xdr:row>90</xdr:row>
      <xdr:rowOff>0</xdr:rowOff>
    </xdr:from>
    <xdr:to>
      <xdr:col>17</xdr:col>
      <xdr:colOff>9525</xdr:colOff>
      <xdr:row>96</xdr:row>
      <xdr:rowOff>57150</xdr:rowOff>
    </xdr:to>
    <xdr:sp macro="" textlink="">
      <xdr:nvSpPr>
        <xdr:cNvPr id="102" name="Rectangle 73"/>
        <xdr:cNvSpPr>
          <a:spLocks noChangeArrowheads="1"/>
        </xdr:cNvSpPr>
      </xdr:nvSpPr>
      <xdr:spPr bwMode="auto">
        <a:xfrm>
          <a:off x="6934200" y="15078075"/>
          <a:ext cx="2143125" cy="1028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/>
        <a:extLst/>
      </xdr:spPr>
      <xdr:txBody>
        <a:bodyPr vertOverflow="clip" wrap="square" lIns="18288" tIns="18288" rIns="18288" bIns="0" anchor="t" upright="1"/>
        <a:lstStyle/>
        <a:p>
          <a:pPr algn="ctr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DSS Kids Program Receipts Account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(Acct #9)</a:t>
          </a:r>
          <a:endParaRPr lang="en-US" sz="14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n-US"/>
        </a:p>
      </xdr:txBody>
    </xdr:sp>
    <xdr:clientData/>
  </xdr:twoCellAnchor>
  <xdr:twoCellAnchor>
    <xdr:from>
      <xdr:col>18</xdr:col>
      <xdr:colOff>0</xdr:colOff>
      <xdr:row>66</xdr:row>
      <xdr:rowOff>0</xdr:rowOff>
    </xdr:from>
    <xdr:to>
      <xdr:col>22</xdr:col>
      <xdr:colOff>9525</xdr:colOff>
      <xdr:row>72</xdr:row>
      <xdr:rowOff>57150</xdr:rowOff>
    </xdr:to>
    <xdr:sp macro="" textlink="">
      <xdr:nvSpPr>
        <xdr:cNvPr id="103" name="Rectangle 73"/>
        <xdr:cNvSpPr>
          <a:spLocks noChangeArrowheads="1"/>
        </xdr:cNvSpPr>
      </xdr:nvSpPr>
      <xdr:spPr bwMode="auto">
        <a:xfrm>
          <a:off x="9601200" y="11191875"/>
          <a:ext cx="2143125" cy="1028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/>
        <a:extLst/>
      </xdr:spPr>
      <xdr:txBody>
        <a:bodyPr vertOverflow="clip" wrap="square" lIns="18288" tIns="18288" rIns="18288" bIns="0" anchor="t" upright="1"/>
        <a:lstStyle/>
        <a:p>
          <a:pPr algn="ctr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DSS SSA Dedicated Account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(Acct #10)</a:t>
          </a:r>
          <a:endParaRPr lang="en-US" sz="14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n-US"/>
        </a:p>
      </xdr:txBody>
    </xdr:sp>
    <xdr:clientData/>
  </xdr:twoCellAnchor>
  <xdr:twoCellAnchor>
    <xdr:from>
      <xdr:col>18</xdr:col>
      <xdr:colOff>0</xdr:colOff>
      <xdr:row>74</xdr:row>
      <xdr:rowOff>0</xdr:rowOff>
    </xdr:from>
    <xdr:to>
      <xdr:col>22</xdr:col>
      <xdr:colOff>9525</xdr:colOff>
      <xdr:row>80</xdr:row>
      <xdr:rowOff>57150</xdr:rowOff>
    </xdr:to>
    <xdr:sp macro="" textlink="">
      <xdr:nvSpPr>
        <xdr:cNvPr id="104" name="Rectangle 73"/>
        <xdr:cNvSpPr>
          <a:spLocks noChangeArrowheads="1"/>
        </xdr:cNvSpPr>
      </xdr:nvSpPr>
      <xdr:spPr bwMode="auto">
        <a:xfrm>
          <a:off x="9601200" y="12487275"/>
          <a:ext cx="2143125" cy="1028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/>
        <a:extLst/>
      </xdr:spPr>
      <xdr:txBody>
        <a:bodyPr vertOverflow="clip" wrap="square" lIns="18288" tIns="18288" rIns="18288" bIns="0" anchor="t" upright="1"/>
        <a:lstStyle/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DYS Rep Payee for Social Security Beneficiaries Account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(Acct #11)</a:t>
          </a:r>
          <a:endParaRPr lang="en-US" sz="14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n-US"/>
        </a:p>
      </xdr:txBody>
    </xdr:sp>
    <xdr:clientData/>
  </xdr:twoCellAnchor>
  <xdr:twoCellAnchor>
    <xdr:from>
      <xdr:col>18</xdr:col>
      <xdr:colOff>0</xdr:colOff>
      <xdr:row>82</xdr:row>
      <xdr:rowOff>0</xdr:rowOff>
    </xdr:from>
    <xdr:to>
      <xdr:col>22</xdr:col>
      <xdr:colOff>9525</xdr:colOff>
      <xdr:row>88</xdr:row>
      <xdr:rowOff>57150</xdr:rowOff>
    </xdr:to>
    <xdr:sp macro="" textlink="">
      <xdr:nvSpPr>
        <xdr:cNvPr id="105" name="Rectangle 73"/>
        <xdr:cNvSpPr>
          <a:spLocks noChangeArrowheads="1"/>
        </xdr:cNvSpPr>
      </xdr:nvSpPr>
      <xdr:spPr bwMode="auto">
        <a:xfrm>
          <a:off x="9601200" y="13782675"/>
          <a:ext cx="2143125" cy="1028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/>
        <a:extLst/>
      </xdr:spPr>
      <xdr:txBody>
        <a:bodyPr vertOverflow="clip" wrap="square" lIns="18288" tIns="18288" rIns="18288" bIns="0" anchor="t" upright="1"/>
        <a:lstStyle/>
        <a:p>
          <a:pPr algn="ctr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STO Electronic Disbursement Account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(Acct #12)</a:t>
          </a:r>
          <a:endParaRPr lang="en-US" sz="14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n-US"/>
        </a:p>
      </xdr:txBody>
    </xdr:sp>
    <xdr:clientData/>
  </xdr:twoCellAnchor>
  <xdr:twoCellAnchor>
    <xdr:from>
      <xdr:col>18</xdr:col>
      <xdr:colOff>0</xdr:colOff>
      <xdr:row>90</xdr:row>
      <xdr:rowOff>0</xdr:rowOff>
    </xdr:from>
    <xdr:to>
      <xdr:col>22</xdr:col>
      <xdr:colOff>9525</xdr:colOff>
      <xdr:row>96</xdr:row>
      <xdr:rowOff>57150</xdr:rowOff>
    </xdr:to>
    <xdr:sp macro="" textlink="">
      <xdr:nvSpPr>
        <xdr:cNvPr id="106" name="Rectangle 73"/>
        <xdr:cNvSpPr>
          <a:spLocks noChangeArrowheads="1"/>
        </xdr:cNvSpPr>
      </xdr:nvSpPr>
      <xdr:spPr bwMode="auto">
        <a:xfrm>
          <a:off x="9601200" y="15078075"/>
          <a:ext cx="2143125" cy="1028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/>
        <a:extLst/>
      </xdr:spPr>
      <xdr:txBody>
        <a:bodyPr vertOverflow="clip" wrap="square" lIns="18288" tIns="18288" rIns="18288" bIns="0" anchor="t" upright="1"/>
        <a:lstStyle/>
        <a:p>
          <a:pPr algn="ctr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Agency Debit Programs Account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(Acct #14)</a:t>
          </a:r>
          <a:endParaRPr lang="en-US" sz="14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n-US"/>
        </a:p>
      </xdr:txBody>
    </xdr:sp>
    <xdr:clientData/>
  </xdr:twoCellAnchor>
  <xdr:twoCellAnchor>
    <xdr:from>
      <xdr:col>23</xdr:col>
      <xdr:colOff>0</xdr:colOff>
      <xdr:row>66</xdr:row>
      <xdr:rowOff>0</xdr:rowOff>
    </xdr:from>
    <xdr:to>
      <xdr:col>27</xdr:col>
      <xdr:colOff>9525</xdr:colOff>
      <xdr:row>72</xdr:row>
      <xdr:rowOff>57150</xdr:rowOff>
    </xdr:to>
    <xdr:sp macro="" textlink="">
      <xdr:nvSpPr>
        <xdr:cNvPr id="111" name="Rectangle 73"/>
        <xdr:cNvSpPr>
          <a:spLocks noChangeArrowheads="1"/>
        </xdr:cNvSpPr>
      </xdr:nvSpPr>
      <xdr:spPr bwMode="auto">
        <a:xfrm>
          <a:off x="12268200" y="11191875"/>
          <a:ext cx="2143125" cy="1028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/>
        <a:extLst/>
      </xdr:spPr>
      <xdr:txBody>
        <a:bodyPr vertOverflow="clip" wrap="square" lIns="18288" tIns="18288" rIns="18288" bIns="0" anchor="t" upright="1"/>
        <a:lstStyle/>
        <a:p>
          <a:pPr algn="ctr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Conservation Concentration Account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(Acct #15)</a:t>
          </a:r>
          <a:endParaRPr lang="en-US" sz="14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n-US"/>
        </a:p>
      </xdr:txBody>
    </xdr:sp>
    <xdr:clientData/>
  </xdr:twoCellAnchor>
  <xdr:twoCellAnchor>
    <xdr:from>
      <xdr:col>23</xdr:col>
      <xdr:colOff>0</xdr:colOff>
      <xdr:row>74</xdr:row>
      <xdr:rowOff>0</xdr:rowOff>
    </xdr:from>
    <xdr:to>
      <xdr:col>27</xdr:col>
      <xdr:colOff>9525</xdr:colOff>
      <xdr:row>80</xdr:row>
      <xdr:rowOff>57150</xdr:rowOff>
    </xdr:to>
    <xdr:sp macro="" textlink="">
      <xdr:nvSpPr>
        <xdr:cNvPr id="112" name="Rectangle 73"/>
        <xdr:cNvSpPr>
          <a:spLocks noChangeArrowheads="1"/>
        </xdr:cNvSpPr>
      </xdr:nvSpPr>
      <xdr:spPr bwMode="auto">
        <a:xfrm>
          <a:off x="12268200" y="12487275"/>
          <a:ext cx="2143125" cy="1028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/>
        <a:extLst/>
      </xdr:spPr>
      <xdr:txBody>
        <a:bodyPr vertOverflow="clip" wrap="square" lIns="18288" tIns="18288" rIns="18288" bIns="0" anchor="t" upright="1"/>
        <a:lstStyle/>
        <a:p>
          <a:pPr algn="ctr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DSS Debit Programs Settlement Account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(Acct #16)</a:t>
          </a:r>
          <a:endParaRPr lang="en-US" sz="14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n-US"/>
        </a:p>
      </xdr:txBody>
    </xdr:sp>
    <xdr:clientData/>
  </xdr:twoCellAnchor>
  <xdr:twoCellAnchor>
    <xdr:from>
      <xdr:col>23</xdr:col>
      <xdr:colOff>0</xdr:colOff>
      <xdr:row>82</xdr:row>
      <xdr:rowOff>0</xdr:rowOff>
    </xdr:from>
    <xdr:to>
      <xdr:col>27</xdr:col>
      <xdr:colOff>9525</xdr:colOff>
      <xdr:row>88</xdr:row>
      <xdr:rowOff>57150</xdr:rowOff>
    </xdr:to>
    <xdr:sp macro="" textlink="">
      <xdr:nvSpPr>
        <xdr:cNvPr id="113" name="Rectangle 73"/>
        <xdr:cNvSpPr>
          <a:spLocks noChangeArrowheads="1"/>
        </xdr:cNvSpPr>
      </xdr:nvSpPr>
      <xdr:spPr bwMode="auto">
        <a:xfrm>
          <a:off x="12268200" y="13782675"/>
          <a:ext cx="2143125" cy="1028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/>
        <a:extLst/>
      </xdr:spPr>
      <xdr:txBody>
        <a:bodyPr vertOverflow="clip" wrap="square" lIns="18288" tIns="18288" rIns="18288" bIns="0" anchor="t" upright="1"/>
        <a:lstStyle/>
        <a:p>
          <a:pPr algn="ctr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Lottery Concentration Account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(Acct #17)</a:t>
          </a:r>
          <a:endParaRPr lang="en-US" sz="14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n-US"/>
        </a:p>
      </xdr:txBody>
    </xdr:sp>
    <xdr:clientData/>
  </xdr:twoCellAnchor>
  <xdr:twoCellAnchor>
    <xdr:from>
      <xdr:col>10</xdr:col>
      <xdr:colOff>4763</xdr:colOff>
      <xdr:row>72</xdr:row>
      <xdr:rowOff>57150</xdr:rowOff>
    </xdr:from>
    <xdr:to>
      <xdr:col>10</xdr:col>
      <xdr:colOff>4763</xdr:colOff>
      <xdr:row>74</xdr:row>
      <xdr:rowOff>0</xdr:rowOff>
    </xdr:to>
    <xdr:cxnSp macro="">
      <xdr:nvCxnSpPr>
        <xdr:cNvPr id="117" name="Straight Connector 116"/>
        <xdr:cNvCxnSpPr>
          <a:stCxn id="94" idx="2"/>
          <a:endCxn id="96" idx="0"/>
        </xdr:cNvCxnSpPr>
      </xdr:nvCxnSpPr>
      <xdr:spPr bwMode="auto">
        <a:xfrm>
          <a:off x="5338763" y="12220575"/>
          <a:ext cx="0" cy="266700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10</xdr:col>
      <xdr:colOff>4763</xdr:colOff>
      <xdr:row>80</xdr:row>
      <xdr:rowOff>57150</xdr:rowOff>
    </xdr:from>
    <xdr:to>
      <xdr:col>10</xdr:col>
      <xdr:colOff>4763</xdr:colOff>
      <xdr:row>82</xdr:row>
      <xdr:rowOff>0</xdr:rowOff>
    </xdr:to>
    <xdr:cxnSp macro="">
      <xdr:nvCxnSpPr>
        <xdr:cNvPr id="119" name="Straight Connector 118"/>
        <xdr:cNvCxnSpPr>
          <a:stCxn id="96" idx="2"/>
          <a:endCxn id="97" idx="0"/>
        </xdr:cNvCxnSpPr>
      </xdr:nvCxnSpPr>
      <xdr:spPr bwMode="auto">
        <a:xfrm>
          <a:off x="5338763" y="13515975"/>
          <a:ext cx="0" cy="266700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10</xdr:col>
      <xdr:colOff>4763</xdr:colOff>
      <xdr:row>88</xdr:row>
      <xdr:rowOff>57150</xdr:rowOff>
    </xdr:from>
    <xdr:to>
      <xdr:col>10</xdr:col>
      <xdr:colOff>4763</xdr:colOff>
      <xdr:row>90</xdr:row>
      <xdr:rowOff>0</xdr:rowOff>
    </xdr:to>
    <xdr:cxnSp macro="">
      <xdr:nvCxnSpPr>
        <xdr:cNvPr id="121" name="Straight Connector 120"/>
        <xdr:cNvCxnSpPr>
          <a:stCxn id="97" idx="2"/>
          <a:endCxn id="98" idx="0"/>
        </xdr:cNvCxnSpPr>
      </xdr:nvCxnSpPr>
      <xdr:spPr bwMode="auto">
        <a:xfrm>
          <a:off x="5338763" y="14811375"/>
          <a:ext cx="0" cy="266700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15</xdr:col>
      <xdr:colOff>4763</xdr:colOff>
      <xdr:row>72</xdr:row>
      <xdr:rowOff>57150</xdr:rowOff>
    </xdr:from>
    <xdr:to>
      <xdr:col>15</xdr:col>
      <xdr:colOff>4763</xdr:colOff>
      <xdr:row>74</xdr:row>
      <xdr:rowOff>0</xdr:rowOff>
    </xdr:to>
    <xdr:cxnSp macro="">
      <xdr:nvCxnSpPr>
        <xdr:cNvPr id="123" name="Straight Connector 122"/>
        <xdr:cNvCxnSpPr>
          <a:stCxn id="99" idx="2"/>
          <a:endCxn id="100" idx="0"/>
        </xdr:cNvCxnSpPr>
      </xdr:nvCxnSpPr>
      <xdr:spPr bwMode="auto">
        <a:xfrm>
          <a:off x="8005763" y="12220575"/>
          <a:ext cx="0" cy="266700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14</xdr:col>
      <xdr:colOff>528638</xdr:colOff>
      <xdr:row>80</xdr:row>
      <xdr:rowOff>57150</xdr:rowOff>
    </xdr:from>
    <xdr:to>
      <xdr:col>15</xdr:col>
      <xdr:colOff>4763</xdr:colOff>
      <xdr:row>81</xdr:row>
      <xdr:rowOff>152400</xdr:rowOff>
    </xdr:to>
    <xdr:cxnSp macro="">
      <xdr:nvCxnSpPr>
        <xdr:cNvPr id="125" name="Straight Connector 124"/>
        <xdr:cNvCxnSpPr>
          <a:stCxn id="100" idx="2"/>
          <a:endCxn id="101" idx="0"/>
        </xdr:cNvCxnSpPr>
      </xdr:nvCxnSpPr>
      <xdr:spPr bwMode="auto">
        <a:xfrm flipH="1">
          <a:off x="7996238" y="13515975"/>
          <a:ext cx="9525" cy="257175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14</xdr:col>
      <xdr:colOff>528638</xdr:colOff>
      <xdr:row>88</xdr:row>
      <xdr:rowOff>47625</xdr:rowOff>
    </xdr:from>
    <xdr:to>
      <xdr:col>15</xdr:col>
      <xdr:colOff>4763</xdr:colOff>
      <xdr:row>90</xdr:row>
      <xdr:rowOff>0</xdr:rowOff>
    </xdr:to>
    <xdr:cxnSp macro="">
      <xdr:nvCxnSpPr>
        <xdr:cNvPr id="127" name="Straight Connector 126"/>
        <xdr:cNvCxnSpPr>
          <a:stCxn id="101" idx="2"/>
          <a:endCxn id="102" idx="0"/>
        </xdr:cNvCxnSpPr>
      </xdr:nvCxnSpPr>
      <xdr:spPr bwMode="auto">
        <a:xfrm>
          <a:off x="7996238" y="14801850"/>
          <a:ext cx="9525" cy="276225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20</xdr:col>
      <xdr:colOff>4763</xdr:colOff>
      <xdr:row>72</xdr:row>
      <xdr:rowOff>57150</xdr:rowOff>
    </xdr:from>
    <xdr:to>
      <xdr:col>20</xdr:col>
      <xdr:colOff>4763</xdr:colOff>
      <xdr:row>74</xdr:row>
      <xdr:rowOff>0</xdr:rowOff>
    </xdr:to>
    <xdr:cxnSp macro="">
      <xdr:nvCxnSpPr>
        <xdr:cNvPr id="129" name="Straight Connector 128"/>
        <xdr:cNvCxnSpPr>
          <a:stCxn id="103" idx="2"/>
          <a:endCxn id="104" idx="0"/>
        </xdr:cNvCxnSpPr>
      </xdr:nvCxnSpPr>
      <xdr:spPr bwMode="auto">
        <a:xfrm>
          <a:off x="10672763" y="12220575"/>
          <a:ext cx="0" cy="266700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20</xdr:col>
      <xdr:colOff>4763</xdr:colOff>
      <xdr:row>80</xdr:row>
      <xdr:rowOff>57150</xdr:rowOff>
    </xdr:from>
    <xdr:to>
      <xdr:col>20</xdr:col>
      <xdr:colOff>4763</xdr:colOff>
      <xdr:row>82</xdr:row>
      <xdr:rowOff>0</xdr:rowOff>
    </xdr:to>
    <xdr:cxnSp macro="">
      <xdr:nvCxnSpPr>
        <xdr:cNvPr id="131" name="Straight Connector 130"/>
        <xdr:cNvCxnSpPr>
          <a:stCxn id="104" idx="2"/>
          <a:endCxn id="105" idx="0"/>
        </xdr:cNvCxnSpPr>
      </xdr:nvCxnSpPr>
      <xdr:spPr bwMode="auto">
        <a:xfrm>
          <a:off x="10672763" y="13515975"/>
          <a:ext cx="0" cy="266700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20</xdr:col>
      <xdr:colOff>4763</xdr:colOff>
      <xdr:row>88</xdr:row>
      <xdr:rowOff>57150</xdr:rowOff>
    </xdr:from>
    <xdr:to>
      <xdr:col>20</xdr:col>
      <xdr:colOff>4763</xdr:colOff>
      <xdr:row>90</xdr:row>
      <xdr:rowOff>0</xdr:rowOff>
    </xdr:to>
    <xdr:cxnSp macro="">
      <xdr:nvCxnSpPr>
        <xdr:cNvPr id="133" name="Straight Connector 132"/>
        <xdr:cNvCxnSpPr>
          <a:stCxn id="105" idx="2"/>
          <a:endCxn id="106" idx="0"/>
        </xdr:cNvCxnSpPr>
      </xdr:nvCxnSpPr>
      <xdr:spPr bwMode="auto">
        <a:xfrm>
          <a:off x="10672763" y="14811375"/>
          <a:ext cx="0" cy="266700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25</xdr:col>
      <xdr:colOff>4763</xdr:colOff>
      <xdr:row>72</xdr:row>
      <xdr:rowOff>57150</xdr:rowOff>
    </xdr:from>
    <xdr:to>
      <xdr:col>25</xdr:col>
      <xdr:colOff>4763</xdr:colOff>
      <xdr:row>74</xdr:row>
      <xdr:rowOff>0</xdr:rowOff>
    </xdr:to>
    <xdr:cxnSp macro="">
      <xdr:nvCxnSpPr>
        <xdr:cNvPr id="135" name="Straight Connector 134"/>
        <xdr:cNvCxnSpPr>
          <a:stCxn id="111" idx="2"/>
          <a:endCxn id="112" idx="0"/>
        </xdr:cNvCxnSpPr>
      </xdr:nvCxnSpPr>
      <xdr:spPr bwMode="auto">
        <a:xfrm>
          <a:off x="13339763" y="12220575"/>
          <a:ext cx="0" cy="266700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25</xdr:col>
      <xdr:colOff>4763</xdr:colOff>
      <xdr:row>80</xdr:row>
      <xdr:rowOff>57150</xdr:rowOff>
    </xdr:from>
    <xdr:to>
      <xdr:col>25</xdr:col>
      <xdr:colOff>4763</xdr:colOff>
      <xdr:row>82</xdr:row>
      <xdr:rowOff>0</xdr:rowOff>
    </xdr:to>
    <xdr:cxnSp macro="">
      <xdr:nvCxnSpPr>
        <xdr:cNvPr id="137" name="Straight Connector 136"/>
        <xdr:cNvCxnSpPr>
          <a:stCxn id="112" idx="2"/>
          <a:endCxn id="113" idx="0"/>
        </xdr:cNvCxnSpPr>
      </xdr:nvCxnSpPr>
      <xdr:spPr bwMode="auto">
        <a:xfrm>
          <a:off x="13339763" y="13515975"/>
          <a:ext cx="0" cy="266700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10</xdr:col>
      <xdr:colOff>4763</xdr:colOff>
      <xdr:row>60</xdr:row>
      <xdr:rowOff>95250</xdr:rowOff>
    </xdr:from>
    <xdr:to>
      <xdr:col>18</xdr:col>
      <xdr:colOff>76200</xdr:colOff>
      <xdr:row>66</xdr:row>
      <xdr:rowOff>0</xdr:rowOff>
    </xdr:to>
    <xdr:cxnSp macro="">
      <xdr:nvCxnSpPr>
        <xdr:cNvPr id="141" name="Straight Arrow Connector 140"/>
        <xdr:cNvCxnSpPr>
          <a:stCxn id="94" idx="0"/>
          <a:endCxn id="95" idx="2"/>
        </xdr:cNvCxnSpPr>
      </xdr:nvCxnSpPr>
      <xdr:spPr bwMode="auto">
        <a:xfrm flipV="1">
          <a:off x="5338763" y="10315575"/>
          <a:ext cx="4338637" cy="876300"/>
        </a:xfrm>
        <a:prstGeom prst="straightConnector1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arrow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15</xdr:col>
      <xdr:colOff>4763</xdr:colOff>
      <xdr:row>60</xdr:row>
      <xdr:rowOff>95250</xdr:rowOff>
    </xdr:from>
    <xdr:to>
      <xdr:col>18</xdr:col>
      <xdr:colOff>76200</xdr:colOff>
      <xdr:row>66</xdr:row>
      <xdr:rowOff>0</xdr:rowOff>
    </xdr:to>
    <xdr:cxnSp macro="">
      <xdr:nvCxnSpPr>
        <xdr:cNvPr id="143" name="Straight Arrow Connector 142"/>
        <xdr:cNvCxnSpPr>
          <a:stCxn id="99" idx="0"/>
          <a:endCxn id="95" idx="2"/>
        </xdr:cNvCxnSpPr>
      </xdr:nvCxnSpPr>
      <xdr:spPr bwMode="auto">
        <a:xfrm flipV="1">
          <a:off x="8005763" y="10315575"/>
          <a:ext cx="1671637" cy="876300"/>
        </a:xfrm>
        <a:prstGeom prst="straightConnector1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arrow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18</xdr:col>
      <xdr:colOff>76200</xdr:colOff>
      <xdr:row>60</xdr:row>
      <xdr:rowOff>95250</xdr:rowOff>
    </xdr:from>
    <xdr:to>
      <xdr:col>20</xdr:col>
      <xdr:colOff>4763</xdr:colOff>
      <xdr:row>66</xdr:row>
      <xdr:rowOff>0</xdr:rowOff>
    </xdr:to>
    <xdr:cxnSp macro="">
      <xdr:nvCxnSpPr>
        <xdr:cNvPr id="145" name="Straight Arrow Connector 144"/>
        <xdr:cNvCxnSpPr>
          <a:stCxn id="103" idx="0"/>
          <a:endCxn id="95" idx="2"/>
        </xdr:cNvCxnSpPr>
      </xdr:nvCxnSpPr>
      <xdr:spPr bwMode="auto">
        <a:xfrm flipH="1" flipV="1">
          <a:off x="9677400" y="10315575"/>
          <a:ext cx="995363" cy="876300"/>
        </a:xfrm>
        <a:prstGeom prst="straightConnector1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arrow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18</xdr:col>
      <xdr:colOff>76200</xdr:colOff>
      <xdr:row>60</xdr:row>
      <xdr:rowOff>95250</xdr:rowOff>
    </xdr:from>
    <xdr:to>
      <xdr:col>25</xdr:col>
      <xdr:colOff>4763</xdr:colOff>
      <xdr:row>66</xdr:row>
      <xdr:rowOff>0</xdr:rowOff>
    </xdr:to>
    <xdr:cxnSp macro="">
      <xdr:nvCxnSpPr>
        <xdr:cNvPr id="147" name="Straight Arrow Connector 146"/>
        <xdr:cNvCxnSpPr>
          <a:stCxn id="111" idx="0"/>
          <a:endCxn id="95" idx="2"/>
        </xdr:cNvCxnSpPr>
      </xdr:nvCxnSpPr>
      <xdr:spPr bwMode="auto">
        <a:xfrm flipH="1" flipV="1">
          <a:off x="9677400" y="10315575"/>
          <a:ext cx="3662363" cy="876300"/>
        </a:xfrm>
        <a:prstGeom prst="straightConnector1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arrow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18</xdr:col>
      <xdr:colOff>76200</xdr:colOff>
      <xdr:row>36</xdr:row>
      <xdr:rowOff>57150</xdr:rowOff>
    </xdr:from>
    <xdr:to>
      <xdr:col>18</xdr:col>
      <xdr:colOff>100013</xdr:colOff>
      <xdr:row>54</xdr:row>
      <xdr:rowOff>19050</xdr:rowOff>
    </xdr:to>
    <xdr:cxnSp macro="">
      <xdr:nvCxnSpPr>
        <xdr:cNvPr id="149" name="Straight Arrow Connector 148"/>
        <xdr:cNvCxnSpPr>
          <a:stCxn id="95" idx="0"/>
          <a:endCxn id="8" idx="2"/>
        </xdr:cNvCxnSpPr>
      </xdr:nvCxnSpPr>
      <xdr:spPr bwMode="auto">
        <a:xfrm flipV="1">
          <a:off x="9677400" y="6391275"/>
          <a:ext cx="23813" cy="2876550"/>
        </a:xfrm>
        <a:prstGeom prst="straightConnector1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arrow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13</xdr:col>
      <xdr:colOff>0</xdr:colOff>
      <xdr:row>98</xdr:row>
      <xdr:rowOff>0</xdr:rowOff>
    </xdr:from>
    <xdr:to>
      <xdr:col>17</xdr:col>
      <xdr:colOff>9525</xdr:colOff>
      <xdr:row>104</xdr:row>
      <xdr:rowOff>57150</xdr:rowOff>
    </xdr:to>
    <xdr:sp macro="" textlink="">
      <xdr:nvSpPr>
        <xdr:cNvPr id="166" name="Rectangle 73"/>
        <xdr:cNvSpPr>
          <a:spLocks noChangeArrowheads="1"/>
        </xdr:cNvSpPr>
      </xdr:nvSpPr>
      <xdr:spPr bwMode="auto">
        <a:xfrm>
          <a:off x="6934200" y="16373475"/>
          <a:ext cx="2143125" cy="1028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/>
        <a:extLst/>
      </xdr:spPr>
      <xdr:txBody>
        <a:bodyPr vertOverflow="clip" wrap="square" lIns="18288" tIns="18288" rIns="18288" bIns="0" anchor="t" upright="1"/>
        <a:lstStyle/>
        <a:p>
          <a:pPr algn="ctr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SOS ACH Payment Programs Account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(Acct #18)</a:t>
          </a:r>
          <a:endParaRPr lang="en-US" sz="14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n-US"/>
        </a:p>
      </xdr:txBody>
    </xdr:sp>
    <xdr:clientData/>
  </xdr:twoCellAnchor>
  <xdr:twoCellAnchor>
    <xdr:from>
      <xdr:col>18</xdr:col>
      <xdr:colOff>0</xdr:colOff>
      <xdr:row>98</xdr:row>
      <xdr:rowOff>0</xdr:rowOff>
    </xdr:from>
    <xdr:to>
      <xdr:col>22</xdr:col>
      <xdr:colOff>9525</xdr:colOff>
      <xdr:row>104</xdr:row>
      <xdr:rowOff>57150</xdr:rowOff>
    </xdr:to>
    <xdr:sp macro="" textlink="">
      <xdr:nvSpPr>
        <xdr:cNvPr id="167" name="Rectangle 73"/>
        <xdr:cNvSpPr>
          <a:spLocks noChangeArrowheads="1"/>
        </xdr:cNvSpPr>
      </xdr:nvSpPr>
      <xdr:spPr bwMode="auto">
        <a:xfrm>
          <a:off x="9601200" y="16373475"/>
          <a:ext cx="2143125" cy="1028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/>
        <a:extLst/>
      </xdr:spPr>
      <xdr:txBody>
        <a:bodyPr vertOverflow="clip" wrap="square" lIns="18288" tIns="18288" rIns="18288" bIns="0" anchor="t" upright="1"/>
        <a:lstStyle/>
        <a:p>
          <a:pPr algn="ctr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STO Concentration Account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(Acct #19)</a:t>
          </a:r>
          <a:endParaRPr lang="en-US" sz="14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n-US"/>
        </a:p>
      </xdr:txBody>
    </xdr:sp>
    <xdr:clientData/>
  </xdr:twoCellAnchor>
  <xdr:twoCellAnchor>
    <xdr:from>
      <xdr:col>15</xdr:col>
      <xdr:colOff>4763</xdr:colOff>
      <xdr:row>96</xdr:row>
      <xdr:rowOff>57150</xdr:rowOff>
    </xdr:from>
    <xdr:to>
      <xdr:col>15</xdr:col>
      <xdr:colOff>4763</xdr:colOff>
      <xdr:row>98</xdr:row>
      <xdr:rowOff>0</xdr:rowOff>
    </xdr:to>
    <xdr:cxnSp macro="">
      <xdr:nvCxnSpPr>
        <xdr:cNvPr id="169" name="Straight Connector 168"/>
        <xdr:cNvCxnSpPr>
          <a:stCxn id="102" idx="2"/>
          <a:endCxn id="166" idx="0"/>
        </xdr:cNvCxnSpPr>
      </xdr:nvCxnSpPr>
      <xdr:spPr bwMode="auto">
        <a:xfrm>
          <a:off x="8005763" y="16106775"/>
          <a:ext cx="0" cy="266700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20</xdr:col>
      <xdr:colOff>4763</xdr:colOff>
      <xdr:row>96</xdr:row>
      <xdr:rowOff>57150</xdr:rowOff>
    </xdr:from>
    <xdr:to>
      <xdr:col>20</xdr:col>
      <xdr:colOff>4763</xdr:colOff>
      <xdr:row>98</xdr:row>
      <xdr:rowOff>0</xdr:rowOff>
    </xdr:to>
    <xdr:cxnSp macro="">
      <xdr:nvCxnSpPr>
        <xdr:cNvPr id="171" name="Straight Connector 170"/>
        <xdr:cNvCxnSpPr>
          <a:stCxn id="106" idx="2"/>
          <a:endCxn id="167" idx="0"/>
        </xdr:cNvCxnSpPr>
      </xdr:nvCxnSpPr>
      <xdr:spPr bwMode="auto">
        <a:xfrm>
          <a:off x="10672763" y="16106775"/>
          <a:ext cx="0" cy="266700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38"/>
  <sheetViews>
    <sheetView showGridLines="0" tabSelected="1" workbookViewId="0">
      <selection activeCell="B41" sqref="B41"/>
    </sheetView>
  </sheetViews>
  <sheetFormatPr defaultRowHeight="12.75"/>
  <cols>
    <col min="2" max="2" width="38.28515625" style="1" customWidth="1"/>
    <col min="4" max="4" width="13.5703125" customWidth="1"/>
    <col min="5" max="5" width="12.42578125" customWidth="1"/>
    <col min="12" max="12" width="9.85546875" customWidth="1"/>
    <col min="13" max="13" width="8.7109375" customWidth="1"/>
    <col min="14" max="14" width="8.5703125" customWidth="1"/>
  </cols>
  <sheetData>
    <row r="1" spans="1:24" ht="18">
      <c r="A1" s="49" t="s">
        <v>0</v>
      </c>
      <c r="C1" s="123"/>
      <c r="D1" s="52"/>
      <c r="E1" s="150"/>
      <c r="F1" s="52"/>
      <c r="G1" s="52"/>
      <c r="H1" s="151"/>
      <c r="I1" s="52"/>
      <c r="U1" s="1"/>
      <c r="V1" s="1"/>
      <c r="X1" s="1"/>
    </row>
    <row r="2" spans="1:24" ht="18">
      <c r="A2" s="49" t="s">
        <v>329</v>
      </c>
      <c r="H2" s="20"/>
      <c r="U2" s="1"/>
      <c r="V2" s="1"/>
      <c r="X2" s="1"/>
    </row>
    <row r="3" spans="1:24">
      <c r="H3" s="20"/>
      <c r="U3" s="1"/>
      <c r="V3" s="1"/>
      <c r="X3" s="1"/>
    </row>
    <row r="4" spans="1:24">
      <c r="H4" s="20"/>
      <c r="U4" s="1"/>
      <c r="V4" s="1"/>
      <c r="X4" s="1"/>
    </row>
    <row r="5" spans="1:24">
      <c r="C5" s="5" t="s">
        <v>21</v>
      </c>
      <c r="D5" s="6"/>
      <c r="E5" s="6"/>
      <c r="F5" s="7"/>
      <c r="G5" s="6" t="s">
        <v>22</v>
      </c>
      <c r="H5" s="6"/>
      <c r="I5" s="6"/>
      <c r="J5" s="6"/>
      <c r="K5" s="6"/>
      <c r="L5" s="7"/>
      <c r="M5" s="5" t="s">
        <v>27</v>
      </c>
      <c r="N5" s="7"/>
      <c r="O5" s="7"/>
      <c r="P5" s="5" t="s">
        <v>197</v>
      </c>
      <c r="Q5" s="6"/>
      <c r="R5" s="7"/>
      <c r="S5" s="265" t="s">
        <v>30</v>
      </c>
      <c r="T5" s="266"/>
      <c r="U5" s="267"/>
      <c r="V5" s="140"/>
      <c r="W5" s="201" t="s">
        <v>198</v>
      </c>
      <c r="X5" s="200"/>
    </row>
    <row r="6" spans="1:24" ht="44.25" customHeight="1">
      <c r="C6" s="5"/>
      <c r="D6" s="6"/>
      <c r="E6" s="6"/>
      <c r="F6" s="7"/>
      <c r="G6" s="6"/>
      <c r="H6" s="6"/>
      <c r="I6" s="6"/>
      <c r="J6" s="6"/>
      <c r="K6" s="263" t="s">
        <v>237</v>
      </c>
      <c r="L6" s="264"/>
      <c r="M6" s="143"/>
      <c r="N6" s="144"/>
      <c r="O6" s="145"/>
      <c r="P6" s="5"/>
      <c r="Q6" s="6"/>
      <c r="R6" s="7"/>
      <c r="S6" s="5"/>
      <c r="T6" s="7"/>
      <c r="U6" s="146"/>
      <c r="V6" s="68"/>
      <c r="W6" s="141"/>
      <c r="X6" s="142"/>
    </row>
    <row r="7" spans="1:24" ht="89.25">
      <c r="A7" s="10" t="s">
        <v>1</v>
      </c>
      <c r="B7" s="11" t="s">
        <v>2</v>
      </c>
      <c r="C7" s="2" t="s">
        <v>19</v>
      </c>
      <c r="D7" s="3" t="s">
        <v>235</v>
      </c>
      <c r="E7" s="3" t="s">
        <v>20</v>
      </c>
      <c r="F7" s="67" t="s">
        <v>14</v>
      </c>
      <c r="G7" s="8" t="s">
        <v>24</v>
      </c>
      <c r="H7" s="8" t="s">
        <v>236</v>
      </c>
      <c r="I7" s="8" t="s">
        <v>23</v>
      </c>
      <c r="J7" s="8" t="s">
        <v>25</v>
      </c>
      <c r="K7" s="147" t="s">
        <v>289</v>
      </c>
      <c r="L7" s="4" t="s">
        <v>290</v>
      </c>
      <c r="M7" s="9" t="s">
        <v>26</v>
      </c>
      <c r="N7" s="196" t="s">
        <v>339</v>
      </c>
      <c r="O7" s="148" t="s">
        <v>293</v>
      </c>
      <c r="P7" s="4" t="s">
        <v>291</v>
      </c>
      <c r="Q7" s="4" t="s">
        <v>238</v>
      </c>
      <c r="R7" s="4" t="s">
        <v>146</v>
      </c>
      <c r="S7" s="4" t="s">
        <v>28</v>
      </c>
      <c r="T7" s="4" t="s">
        <v>29</v>
      </c>
      <c r="U7" s="51" t="s">
        <v>239</v>
      </c>
      <c r="V7" s="51" t="s">
        <v>340</v>
      </c>
      <c r="W7" s="4" t="s">
        <v>292</v>
      </c>
      <c r="X7" s="17" t="s">
        <v>240</v>
      </c>
    </row>
    <row r="8" spans="1:24" ht="24.95" customHeight="1">
      <c r="A8" s="12">
        <v>1</v>
      </c>
      <c r="B8" s="16" t="s">
        <v>9</v>
      </c>
      <c r="C8" s="12" t="s">
        <v>13</v>
      </c>
      <c r="D8" s="13" t="s">
        <v>13</v>
      </c>
      <c r="E8" s="138" t="s">
        <v>13</v>
      </c>
      <c r="F8" s="14" t="s">
        <v>13</v>
      </c>
      <c r="G8" s="13"/>
      <c r="H8" s="13"/>
      <c r="I8" s="13"/>
      <c r="J8" s="13"/>
      <c r="K8" s="141"/>
      <c r="L8" s="14"/>
      <c r="M8" s="12" t="s">
        <v>13</v>
      </c>
      <c r="N8" s="13"/>
      <c r="O8" s="14" t="s">
        <v>13</v>
      </c>
      <c r="P8" s="12" t="s">
        <v>13</v>
      </c>
      <c r="Q8" s="13" t="s">
        <v>13</v>
      </c>
      <c r="R8" s="14" t="s">
        <v>13</v>
      </c>
      <c r="S8" s="138" t="s">
        <v>296</v>
      </c>
      <c r="T8" s="50"/>
      <c r="U8" s="10"/>
      <c r="V8" s="140"/>
      <c r="W8" s="138" t="s">
        <v>13</v>
      </c>
      <c r="X8" s="195"/>
    </row>
    <row r="9" spans="1:24" ht="24.95" customHeight="1">
      <c r="A9" s="12">
        <v>2</v>
      </c>
      <c r="B9" s="208" t="s">
        <v>251</v>
      </c>
      <c r="C9" s="12" t="s">
        <v>13</v>
      </c>
      <c r="D9" s="13"/>
      <c r="E9" s="13"/>
      <c r="F9" s="14"/>
      <c r="G9" s="13"/>
      <c r="H9" s="13"/>
      <c r="I9" s="13"/>
      <c r="J9" s="13"/>
      <c r="K9" s="141"/>
      <c r="L9" s="14" t="s">
        <v>13</v>
      </c>
      <c r="M9" s="12" t="s">
        <v>13</v>
      </c>
      <c r="N9" s="13"/>
      <c r="O9" s="14"/>
      <c r="P9" s="12"/>
      <c r="Q9" s="13"/>
      <c r="R9" s="14"/>
      <c r="S9" s="141" t="s">
        <v>13</v>
      </c>
      <c r="T9" s="50"/>
      <c r="U9" s="10" t="s">
        <v>13</v>
      </c>
      <c r="V9" s="140"/>
      <c r="W9" s="194" t="s">
        <v>13</v>
      </c>
      <c r="X9" s="195" t="s">
        <v>13</v>
      </c>
    </row>
    <row r="10" spans="1:24" ht="24.95" customHeight="1">
      <c r="A10" s="131">
        <v>3</v>
      </c>
      <c r="B10" s="152" t="s">
        <v>343</v>
      </c>
      <c r="C10" s="131" t="s">
        <v>13</v>
      </c>
      <c r="D10" s="132"/>
      <c r="E10" s="132"/>
      <c r="F10" s="133"/>
      <c r="G10" s="132"/>
      <c r="H10" s="132"/>
      <c r="I10" s="132"/>
      <c r="J10" s="132"/>
      <c r="K10" s="141" t="s">
        <v>13</v>
      </c>
      <c r="L10" s="133" t="s">
        <v>13</v>
      </c>
      <c r="M10" s="131" t="s">
        <v>13</v>
      </c>
      <c r="N10" s="132"/>
      <c r="O10" s="133"/>
      <c r="P10" s="131"/>
      <c r="Q10" s="132"/>
      <c r="R10" s="133"/>
      <c r="S10" s="141" t="s">
        <v>13</v>
      </c>
      <c r="T10" s="50"/>
      <c r="U10" s="16" t="s">
        <v>13</v>
      </c>
      <c r="V10" s="15" t="s">
        <v>13</v>
      </c>
      <c r="W10" s="194"/>
      <c r="X10" s="195"/>
    </row>
    <row r="11" spans="1:24" ht="24.95" customHeight="1">
      <c r="A11" s="12">
        <v>4</v>
      </c>
      <c r="B11" s="209" t="s">
        <v>342</v>
      </c>
      <c r="C11" s="12" t="s">
        <v>13</v>
      </c>
      <c r="D11" s="13"/>
      <c r="E11" s="13"/>
      <c r="F11" s="14"/>
      <c r="G11" s="13"/>
      <c r="H11" s="13"/>
      <c r="I11" s="13"/>
      <c r="J11" s="13"/>
      <c r="K11" s="141" t="s">
        <v>13</v>
      </c>
      <c r="L11" s="14" t="s">
        <v>13</v>
      </c>
      <c r="M11" s="12" t="s">
        <v>13</v>
      </c>
      <c r="N11" s="13"/>
      <c r="O11" s="14"/>
      <c r="P11" s="12"/>
      <c r="Q11" s="13"/>
      <c r="R11" s="14"/>
      <c r="S11" s="141" t="s">
        <v>13</v>
      </c>
      <c r="T11" s="50"/>
      <c r="U11" s="16" t="s">
        <v>13</v>
      </c>
      <c r="V11" s="15"/>
      <c r="W11" s="194" t="s">
        <v>13</v>
      </c>
      <c r="X11" s="154" t="s">
        <v>13</v>
      </c>
    </row>
    <row r="12" spans="1:24" ht="24.95" customHeight="1">
      <c r="A12" s="12">
        <v>5</v>
      </c>
      <c r="B12" s="208" t="s">
        <v>252</v>
      </c>
      <c r="C12" s="12" t="s">
        <v>13</v>
      </c>
      <c r="D12" s="13"/>
      <c r="E12" s="13"/>
      <c r="F12" s="14"/>
      <c r="G12" s="13"/>
      <c r="H12" s="13"/>
      <c r="I12" s="13"/>
      <c r="J12" s="13"/>
      <c r="K12" s="141" t="s">
        <v>13</v>
      </c>
      <c r="L12" s="14" t="s">
        <v>13</v>
      </c>
      <c r="M12" s="12" t="s">
        <v>13</v>
      </c>
      <c r="N12" s="13"/>
      <c r="O12" s="14"/>
      <c r="P12" s="12"/>
      <c r="Q12" s="13"/>
      <c r="R12" s="14"/>
      <c r="S12" s="141" t="s">
        <v>13</v>
      </c>
      <c r="T12" s="50"/>
      <c r="U12" s="16" t="s">
        <v>13</v>
      </c>
      <c r="V12" s="15"/>
      <c r="W12" s="138" t="s">
        <v>13</v>
      </c>
      <c r="X12" s="195" t="s">
        <v>13</v>
      </c>
    </row>
    <row r="13" spans="1:24" ht="24.95" customHeight="1">
      <c r="A13" s="12">
        <v>6</v>
      </c>
      <c r="B13" s="208" t="s">
        <v>253</v>
      </c>
      <c r="C13" s="12" t="s">
        <v>13</v>
      </c>
      <c r="D13" s="13"/>
      <c r="E13" s="13"/>
      <c r="F13" s="14"/>
      <c r="G13" s="13"/>
      <c r="H13" s="13"/>
      <c r="I13" s="13"/>
      <c r="J13" s="13"/>
      <c r="K13" s="198" t="s">
        <v>13</v>
      </c>
      <c r="L13" s="14" t="s">
        <v>13</v>
      </c>
      <c r="M13" s="12" t="s">
        <v>13</v>
      </c>
      <c r="N13" s="13"/>
      <c r="O13" s="14"/>
      <c r="P13" s="12"/>
      <c r="Q13" s="13"/>
      <c r="R13" s="14"/>
      <c r="S13" s="141" t="s">
        <v>13</v>
      </c>
      <c r="T13" s="50"/>
      <c r="U13" s="16" t="s">
        <v>13</v>
      </c>
      <c r="V13" s="15"/>
      <c r="W13" s="194" t="s">
        <v>13</v>
      </c>
      <c r="X13" s="154" t="s">
        <v>13</v>
      </c>
    </row>
    <row r="14" spans="1:24" ht="24.95" customHeight="1">
      <c r="A14" s="12">
        <v>7</v>
      </c>
      <c r="B14" s="208" t="s">
        <v>254</v>
      </c>
      <c r="C14" s="12" t="s">
        <v>13</v>
      </c>
      <c r="D14" s="13"/>
      <c r="E14" s="13"/>
      <c r="F14" s="14"/>
      <c r="G14" s="13"/>
      <c r="H14" s="13"/>
      <c r="I14" s="13"/>
      <c r="J14" s="13"/>
      <c r="K14" s="141" t="s">
        <v>13</v>
      </c>
      <c r="L14" s="14" t="s">
        <v>13</v>
      </c>
      <c r="M14" s="12" t="s">
        <v>13</v>
      </c>
      <c r="N14" s="13"/>
      <c r="O14" s="14"/>
      <c r="P14" s="12"/>
      <c r="Q14" s="13"/>
      <c r="R14" s="14"/>
      <c r="S14" s="141" t="s">
        <v>13</v>
      </c>
      <c r="T14" s="50"/>
      <c r="U14" s="16" t="s">
        <v>13</v>
      </c>
      <c r="V14" s="15"/>
      <c r="W14" s="138" t="s">
        <v>13</v>
      </c>
      <c r="X14" s="195" t="s">
        <v>13</v>
      </c>
    </row>
    <row r="15" spans="1:24" ht="24.95" customHeight="1">
      <c r="A15" s="12">
        <v>8</v>
      </c>
      <c r="B15" s="210" t="s">
        <v>255</v>
      </c>
      <c r="C15" s="12" t="s">
        <v>13</v>
      </c>
      <c r="D15" s="13"/>
      <c r="E15" s="13"/>
      <c r="F15" s="14"/>
      <c r="G15" s="13"/>
      <c r="H15" s="13"/>
      <c r="I15" s="13"/>
      <c r="J15" s="13"/>
      <c r="K15" s="198"/>
      <c r="L15" s="14" t="s">
        <v>13</v>
      </c>
      <c r="M15" s="12" t="s">
        <v>13</v>
      </c>
      <c r="N15" s="13"/>
      <c r="O15" s="14"/>
      <c r="P15" s="12"/>
      <c r="Q15" s="13"/>
      <c r="R15" s="14"/>
      <c r="S15" s="141" t="s">
        <v>13</v>
      </c>
      <c r="T15" s="50"/>
      <c r="U15" s="16" t="s">
        <v>13</v>
      </c>
      <c r="V15" s="197" t="s">
        <v>13</v>
      </c>
      <c r="W15" s="138"/>
      <c r="X15" s="195" t="s">
        <v>13</v>
      </c>
    </row>
    <row r="16" spans="1:24" ht="24.95" customHeight="1">
      <c r="A16" s="12">
        <v>9</v>
      </c>
      <c r="B16" s="210" t="s">
        <v>260</v>
      </c>
      <c r="C16" s="12" t="s">
        <v>13</v>
      </c>
      <c r="D16" s="13"/>
      <c r="E16" s="13"/>
      <c r="F16" s="14"/>
      <c r="G16" s="13"/>
      <c r="H16" s="13"/>
      <c r="I16" s="13"/>
      <c r="J16" s="13"/>
      <c r="K16" s="141" t="s">
        <v>13</v>
      </c>
      <c r="L16" s="14" t="s">
        <v>13</v>
      </c>
      <c r="M16" s="12" t="s">
        <v>13</v>
      </c>
      <c r="N16" s="13"/>
      <c r="O16" s="14"/>
      <c r="P16" s="12"/>
      <c r="Q16" s="13"/>
      <c r="R16" s="14"/>
      <c r="S16" s="141" t="s">
        <v>13</v>
      </c>
      <c r="T16" s="50"/>
      <c r="U16" s="16" t="s">
        <v>13</v>
      </c>
      <c r="V16" s="197" t="s">
        <v>13</v>
      </c>
      <c r="W16" s="194"/>
      <c r="X16" s="195"/>
    </row>
    <row r="17" spans="1:24" ht="24.95" customHeight="1">
      <c r="A17" s="12">
        <v>10</v>
      </c>
      <c r="B17" s="16" t="s">
        <v>10</v>
      </c>
      <c r="C17" s="12" t="s">
        <v>13</v>
      </c>
      <c r="D17" s="13"/>
      <c r="E17" s="13"/>
      <c r="F17" s="14"/>
      <c r="G17" s="13"/>
      <c r="H17" s="13"/>
      <c r="I17" s="13"/>
      <c r="J17" s="13"/>
      <c r="K17" s="141" t="s">
        <v>13</v>
      </c>
      <c r="L17" s="14" t="s">
        <v>13</v>
      </c>
      <c r="M17" s="12" t="s">
        <v>13</v>
      </c>
      <c r="N17" s="13"/>
      <c r="O17" s="14"/>
      <c r="P17" s="12"/>
      <c r="Q17" s="13"/>
      <c r="R17" s="14"/>
      <c r="S17" s="141" t="s">
        <v>13</v>
      </c>
      <c r="T17" s="50"/>
      <c r="U17" s="16" t="s">
        <v>13</v>
      </c>
      <c r="V17" s="197" t="s">
        <v>13</v>
      </c>
      <c r="W17" s="194"/>
      <c r="X17" s="195"/>
    </row>
    <row r="18" spans="1:24" ht="24.95" customHeight="1">
      <c r="A18" s="12">
        <v>11</v>
      </c>
      <c r="B18" s="209" t="s">
        <v>282</v>
      </c>
      <c r="C18" s="131" t="s">
        <v>13</v>
      </c>
      <c r="D18" s="13"/>
      <c r="E18" s="13"/>
      <c r="F18" s="14"/>
      <c r="G18" s="13"/>
      <c r="H18" s="13"/>
      <c r="I18" s="13"/>
      <c r="J18" s="13"/>
      <c r="K18" s="141" t="s">
        <v>13</v>
      </c>
      <c r="L18" s="14" t="s">
        <v>13</v>
      </c>
      <c r="M18" s="12" t="s">
        <v>13</v>
      </c>
      <c r="N18" s="13"/>
      <c r="O18" s="14"/>
      <c r="P18" s="12"/>
      <c r="Q18" s="13"/>
      <c r="R18" s="14"/>
      <c r="S18" s="138" t="s">
        <v>13</v>
      </c>
      <c r="T18" s="50"/>
      <c r="U18" s="152" t="s">
        <v>13</v>
      </c>
      <c r="V18" s="197" t="s">
        <v>13</v>
      </c>
      <c r="W18" s="194"/>
      <c r="X18" s="195"/>
    </row>
    <row r="19" spans="1:24" ht="24.95" customHeight="1">
      <c r="A19" s="140">
        <v>12</v>
      </c>
      <c r="B19" s="16" t="s">
        <v>3</v>
      </c>
      <c r="C19" s="140"/>
      <c r="D19" s="141" t="s">
        <v>13</v>
      </c>
      <c r="E19" s="141"/>
      <c r="F19" s="142"/>
      <c r="G19" s="141" t="s">
        <v>13</v>
      </c>
      <c r="H19" s="141" t="s">
        <v>16</v>
      </c>
      <c r="I19" s="141" t="s">
        <v>13</v>
      </c>
      <c r="J19" s="141" t="s">
        <v>13</v>
      </c>
      <c r="K19" s="141"/>
      <c r="L19" s="142"/>
      <c r="M19" s="140" t="s">
        <v>13</v>
      </c>
      <c r="N19" s="141" t="s">
        <v>13</v>
      </c>
      <c r="O19" s="142"/>
      <c r="P19" s="140" t="s">
        <v>13</v>
      </c>
      <c r="Q19" s="141"/>
      <c r="R19" s="142" t="s">
        <v>13</v>
      </c>
      <c r="S19" s="141" t="s">
        <v>13</v>
      </c>
      <c r="T19" s="50"/>
      <c r="U19" s="16"/>
      <c r="V19" s="15"/>
      <c r="W19" s="198" t="s">
        <v>13</v>
      </c>
      <c r="X19" s="195"/>
    </row>
    <row r="20" spans="1:24" ht="24.95" customHeight="1">
      <c r="A20" s="12">
        <v>13</v>
      </c>
      <c r="B20" s="16" t="s">
        <v>4</v>
      </c>
      <c r="C20" s="12"/>
      <c r="D20" s="13" t="s">
        <v>13</v>
      </c>
      <c r="E20" s="13"/>
      <c r="F20" s="14"/>
      <c r="G20" s="13" t="s">
        <v>13</v>
      </c>
      <c r="H20" s="13" t="s">
        <v>18</v>
      </c>
      <c r="I20" s="13" t="s">
        <v>13</v>
      </c>
      <c r="J20" s="13" t="s">
        <v>13</v>
      </c>
      <c r="K20" s="141"/>
      <c r="L20" s="14"/>
      <c r="M20" s="12" t="s">
        <v>13</v>
      </c>
      <c r="N20" s="13" t="s">
        <v>13</v>
      </c>
      <c r="O20" s="14"/>
      <c r="P20" s="12" t="s">
        <v>13</v>
      </c>
      <c r="Q20" s="13"/>
      <c r="R20" s="14" t="s">
        <v>13</v>
      </c>
      <c r="S20" s="141"/>
      <c r="T20" s="14" t="s">
        <v>13</v>
      </c>
      <c r="U20" s="16"/>
      <c r="V20" s="15"/>
      <c r="W20" s="198" t="s">
        <v>13</v>
      </c>
      <c r="X20" s="195"/>
    </row>
    <row r="21" spans="1:24" ht="24.95" customHeight="1">
      <c r="A21" s="131">
        <v>14</v>
      </c>
      <c r="B21" s="152" t="s">
        <v>283</v>
      </c>
      <c r="C21" s="131"/>
      <c r="D21" s="138"/>
      <c r="E21" s="132" t="s">
        <v>13</v>
      </c>
      <c r="F21" s="133"/>
      <c r="G21" s="138" t="s">
        <v>13</v>
      </c>
      <c r="H21" s="138" t="s">
        <v>17</v>
      </c>
      <c r="I21" s="138" t="s">
        <v>13</v>
      </c>
      <c r="J21" s="138" t="s">
        <v>13</v>
      </c>
      <c r="K21" s="141"/>
      <c r="L21" s="133"/>
      <c r="M21" s="149" t="s">
        <v>13</v>
      </c>
      <c r="N21" s="138" t="s">
        <v>13</v>
      </c>
      <c r="O21" s="133"/>
      <c r="P21" s="197" t="s">
        <v>13</v>
      </c>
      <c r="Q21" s="132"/>
      <c r="R21" s="133"/>
      <c r="S21" s="138" t="s">
        <v>13</v>
      </c>
      <c r="T21" s="154"/>
      <c r="U21" s="16"/>
      <c r="V21" s="197" t="s">
        <v>13</v>
      </c>
      <c r="W21" s="194"/>
      <c r="X21" s="195"/>
    </row>
    <row r="22" spans="1:24" ht="24.95" customHeight="1">
      <c r="A22" s="140">
        <v>15</v>
      </c>
      <c r="B22" s="152" t="s">
        <v>341</v>
      </c>
      <c r="C22" s="140"/>
      <c r="D22" s="138"/>
      <c r="E22" s="138" t="s">
        <v>13</v>
      </c>
      <c r="F22" s="142"/>
      <c r="G22" s="138" t="s">
        <v>13</v>
      </c>
      <c r="H22" s="138" t="s">
        <v>15</v>
      </c>
      <c r="I22" s="138" t="s">
        <v>13</v>
      </c>
      <c r="J22" s="138" t="s">
        <v>13</v>
      </c>
      <c r="K22" s="141"/>
      <c r="L22" s="142"/>
      <c r="M22" s="149" t="s">
        <v>13</v>
      </c>
      <c r="N22" s="138" t="s">
        <v>13</v>
      </c>
      <c r="O22" s="142"/>
      <c r="P22" s="140"/>
      <c r="Q22" s="141"/>
      <c r="R22" s="142"/>
      <c r="S22" s="138" t="s">
        <v>13</v>
      </c>
      <c r="T22" s="142"/>
      <c r="U22" s="16"/>
      <c r="V22" s="197" t="s">
        <v>13</v>
      </c>
      <c r="W22" s="198"/>
      <c r="X22" s="195"/>
    </row>
    <row r="23" spans="1:24" ht="24.95" customHeight="1">
      <c r="A23" s="251">
        <v>16</v>
      </c>
      <c r="B23" s="152" t="s">
        <v>396</v>
      </c>
      <c r="C23" s="251"/>
      <c r="D23" s="138"/>
      <c r="E23" s="138" t="s">
        <v>13</v>
      </c>
      <c r="F23" s="253"/>
      <c r="G23" s="138" t="s">
        <v>13</v>
      </c>
      <c r="H23" s="138" t="s">
        <v>17</v>
      </c>
      <c r="I23" s="138" t="s">
        <v>13</v>
      </c>
      <c r="J23" s="138" t="s">
        <v>13</v>
      </c>
      <c r="K23" s="252"/>
      <c r="L23" s="253"/>
      <c r="M23" s="149" t="s">
        <v>13</v>
      </c>
      <c r="N23" s="138" t="s">
        <v>13</v>
      </c>
      <c r="O23" s="253"/>
      <c r="P23" s="197" t="s">
        <v>13</v>
      </c>
      <c r="Q23" s="252"/>
      <c r="R23" s="253"/>
      <c r="S23" s="138" t="s">
        <v>13</v>
      </c>
      <c r="T23" s="154"/>
      <c r="U23" s="16"/>
      <c r="V23" s="197" t="s">
        <v>13</v>
      </c>
      <c r="W23" s="252"/>
      <c r="X23" s="253"/>
    </row>
    <row r="24" spans="1:24" ht="24.95" customHeight="1">
      <c r="A24" s="251">
        <v>17</v>
      </c>
      <c r="B24" s="16" t="s">
        <v>11</v>
      </c>
      <c r="C24" s="131"/>
      <c r="D24" s="132"/>
      <c r="E24" s="132" t="s">
        <v>13</v>
      </c>
      <c r="F24" s="133"/>
      <c r="G24" s="132" t="s">
        <v>13</v>
      </c>
      <c r="H24" s="132" t="s">
        <v>17</v>
      </c>
      <c r="I24" s="132" t="s">
        <v>13</v>
      </c>
      <c r="J24" s="132" t="s">
        <v>13</v>
      </c>
      <c r="K24" s="141"/>
      <c r="L24" s="133"/>
      <c r="M24" s="131" t="s">
        <v>13</v>
      </c>
      <c r="N24" s="132" t="s">
        <v>13</v>
      </c>
      <c r="O24" s="133"/>
      <c r="P24" s="15"/>
      <c r="Q24" s="132"/>
      <c r="R24" s="133"/>
      <c r="S24" s="141" t="s">
        <v>13</v>
      </c>
      <c r="T24" s="50"/>
      <c r="U24" s="16"/>
      <c r="V24" s="197" t="s">
        <v>13</v>
      </c>
      <c r="W24" s="194"/>
      <c r="X24" s="195"/>
    </row>
    <row r="25" spans="1:24" ht="24.95" customHeight="1">
      <c r="A25" s="251">
        <v>18</v>
      </c>
      <c r="B25" s="16" t="s">
        <v>8</v>
      </c>
      <c r="C25" s="12"/>
      <c r="D25" s="13"/>
      <c r="E25" s="13" t="s">
        <v>13</v>
      </c>
      <c r="F25" s="14"/>
      <c r="G25" s="13" t="s">
        <v>13</v>
      </c>
      <c r="H25" s="13" t="s">
        <v>17</v>
      </c>
      <c r="I25" s="13" t="s">
        <v>13</v>
      </c>
      <c r="J25" s="13" t="s">
        <v>13</v>
      </c>
      <c r="K25" s="141"/>
      <c r="L25" s="14"/>
      <c r="M25" s="12" t="s">
        <v>13</v>
      </c>
      <c r="N25" s="13" t="s">
        <v>13</v>
      </c>
      <c r="O25" s="206"/>
      <c r="P25" s="12" t="s">
        <v>13</v>
      </c>
      <c r="Q25" s="13"/>
      <c r="R25" s="14"/>
      <c r="S25" s="141" t="s">
        <v>13</v>
      </c>
      <c r="T25" s="50"/>
      <c r="U25" s="16"/>
      <c r="V25" s="15"/>
      <c r="W25" s="198" t="s">
        <v>13</v>
      </c>
      <c r="X25" s="195"/>
    </row>
    <row r="26" spans="1:24" ht="24.95" customHeight="1">
      <c r="A26" s="251">
        <v>19</v>
      </c>
      <c r="B26" s="16" t="s">
        <v>145</v>
      </c>
      <c r="C26" s="12"/>
      <c r="D26" s="13"/>
      <c r="E26" s="13" t="s">
        <v>13</v>
      </c>
      <c r="F26" s="14"/>
      <c r="G26" s="13" t="s">
        <v>13</v>
      </c>
      <c r="H26" s="13" t="s">
        <v>15</v>
      </c>
      <c r="I26" s="13" t="s">
        <v>13</v>
      </c>
      <c r="J26" s="13" t="s">
        <v>13</v>
      </c>
      <c r="K26" s="141"/>
      <c r="L26" s="14"/>
      <c r="M26" s="12" t="s">
        <v>13</v>
      </c>
      <c r="N26" s="13" t="s">
        <v>13</v>
      </c>
      <c r="O26" s="14"/>
      <c r="P26" s="12"/>
      <c r="Q26" s="13"/>
      <c r="R26" s="14"/>
      <c r="S26" s="141" t="s">
        <v>13</v>
      </c>
      <c r="T26" s="50"/>
      <c r="U26" s="16"/>
      <c r="V26" s="197" t="s">
        <v>13</v>
      </c>
      <c r="W26" s="198"/>
      <c r="X26" s="195"/>
    </row>
    <row r="27" spans="1:24" ht="24.95" customHeight="1">
      <c r="A27" s="251">
        <v>20</v>
      </c>
      <c r="B27" s="16" t="s">
        <v>7</v>
      </c>
      <c r="C27" s="131"/>
      <c r="D27" s="132"/>
      <c r="E27" s="132" t="s">
        <v>13</v>
      </c>
      <c r="F27" s="133"/>
      <c r="G27" s="132" t="s">
        <v>13</v>
      </c>
      <c r="H27" s="132" t="s">
        <v>15</v>
      </c>
      <c r="I27" s="132" t="s">
        <v>13</v>
      </c>
      <c r="J27" s="132" t="s">
        <v>13</v>
      </c>
      <c r="K27" s="141"/>
      <c r="L27" s="133"/>
      <c r="M27" s="131" t="s">
        <v>13</v>
      </c>
      <c r="N27" s="132" t="s">
        <v>13</v>
      </c>
      <c r="O27" s="133"/>
      <c r="P27" s="131" t="s">
        <v>13</v>
      </c>
      <c r="Q27" s="132"/>
      <c r="R27" s="133"/>
      <c r="S27" s="141" t="s">
        <v>13</v>
      </c>
      <c r="T27" s="50"/>
      <c r="U27" s="16"/>
      <c r="V27" s="15"/>
      <c r="W27" s="198" t="s">
        <v>13</v>
      </c>
      <c r="X27" s="195"/>
    </row>
    <row r="28" spans="1:24" ht="24.95" customHeight="1">
      <c r="A28" s="251">
        <v>21</v>
      </c>
      <c r="B28" s="16" t="s">
        <v>12</v>
      </c>
      <c r="C28" s="12"/>
      <c r="D28" s="13"/>
      <c r="E28" s="13"/>
      <c r="F28" s="14" t="s">
        <v>13</v>
      </c>
      <c r="G28" s="13"/>
      <c r="H28" s="13"/>
      <c r="I28" s="13"/>
      <c r="J28" s="13"/>
      <c r="K28" s="141"/>
      <c r="L28" s="14"/>
      <c r="M28" s="12" t="s">
        <v>13</v>
      </c>
      <c r="N28" s="13"/>
      <c r="O28" s="14"/>
      <c r="P28" s="12"/>
      <c r="Q28" s="13"/>
      <c r="R28" s="14" t="s">
        <v>13</v>
      </c>
      <c r="S28" s="141"/>
      <c r="T28" s="14" t="s">
        <v>13</v>
      </c>
      <c r="U28" s="16"/>
      <c r="V28" s="15"/>
      <c r="W28" s="194" t="s">
        <v>13</v>
      </c>
      <c r="X28" s="195"/>
    </row>
    <row r="29" spans="1:24" ht="24.95" customHeight="1">
      <c r="A29" s="251">
        <v>22</v>
      </c>
      <c r="B29" s="16" t="s">
        <v>6</v>
      </c>
      <c r="C29" s="12"/>
      <c r="D29" s="13"/>
      <c r="E29" s="13"/>
      <c r="F29" s="14" t="s">
        <v>13</v>
      </c>
      <c r="G29" s="13"/>
      <c r="H29" s="13"/>
      <c r="I29" s="13"/>
      <c r="J29" s="13"/>
      <c r="K29" s="141"/>
      <c r="L29" s="14"/>
      <c r="M29" s="12" t="s">
        <v>13</v>
      </c>
      <c r="N29" s="13"/>
      <c r="O29" s="14"/>
      <c r="P29" s="12"/>
      <c r="Q29" s="13"/>
      <c r="R29" s="14" t="s">
        <v>13</v>
      </c>
      <c r="S29" s="141"/>
      <c r="T29" s="14" t="s">
        <v>13</v>
      </c>
      <c r="U29" s="16"/>
      <c r="V29" s="15"/>
      <c r="W29" s="194" t="s">
        <v>13</v>
      </c>
      <c r="X29" s="195"/>
    </row>
    <row r="30" spans="1:24" ht="24.95" customHeight="1">
      <c r="A30" s="251">
        <v>23</v>
      </c>
      <c r="B30" s="16" t="s">
        <v>241</v>
      </c>
      <c r="C30" s="12"/>
      <c r="D30" s="13"/>
      <c r="E30" s="13"/>
      <c r="F30" s="14" t="s">
        <v>13</v>
      </c>
      <c r="G30" s="13"/>
      <c r="H30" s="68"/>
      <c r="I30" s="13"/>
      <c r="J30" s="13"/>
      <c r="K30" s="141"/>
      <c r="L30" s="14"/>
      <c r="M30" s="12" t="s">
        <v>13</v>
      </c>
      <c r="N30" s="13" t="s">
        <v>13</v>
      </c>
      <c r="O30" s="14"/>
      <c r="P30" s="12" t="s">
        <v>13</v>
      </c>
      <c r="Q30" s="13"/>
      <c r="R30" s="14" t="s">
        <v>13</v>
      </c>
      <c r="S30" s="141"/>
      <c r="T30" s="14" t="s">
        <v>13</v>
      </c>
      <c r="U30" s="16" t="s">
        <v>13</v>
      </c>
      <c r="V30" s="197"/>
      <c r="W30" s="199" t="s">
        <v>13</v>
      </c>
      <c r="X30" s="195"/>
    </row>
    <row r="31" spans="1:24" ht="24.95" customHeight="1">
      <c r="A31" s="251">
        <v>24</v>
      </c>
      <c r="B31" s="208" t="s">
        <v>256</v>
      </c>
      <c r="C31" s="69"/>
      <c r="D31" s="70"/>
      <c r="E31" s="70"/>
      <c r="F31" s="71" t="s">
        <v>13</v>
      </c>
      <c r="G31" s="69"/>
      <c r="H31" s="70"/>
      <c r="I31" s="70"/>
      <c r="J31" s="70"/>
      <c r="K31" s="70"/>
      <c r="L31" s="50"/>
      <c r="M31" s="15" t="s">
        <v>13</v>
      </c>
      <c r="N31" s="70"/>
      <c r="O31" s="50"/>
      <c r="P31" s="69"/>
      <c r="Q31" s="70"/>
      <c r="R31" s="71" t="s">
        <v>13</v>
      </c>
      <c r="S31" s="70"/>
      <c r="T31" s="71" t="s">
        <v>13</v>
      </c>
      <c r="U31" s="16" t="s">
        <v>13</v>
      </c>
      <c r="V31" s="15"/>
      <c r="W31" s="198" t="s">
        <v>13</v>
      </c>
      <c r="X31" s="195"/>
    </row>
    <row r="32" spans="1:24" ht="24.95" customHeight="1">
      <c r="A32" s="251">
        <v>25</v>
      </c>
      <c r="B32" s="16" t="s">
        <v>5</v>
      </c>
      <c r="C32" s="131"/>
      <c r="D32" s="132"/>
      <c r="E32" s="132"/>
      <c r="F32" s="133" t="s">
        <v>13</v>
      </c>
      <c r="G32" s="132"/>
      <c r="H32" s="132"/>
      <c r="I32" s="132"/>
      <c r="J32" s="132"/>
      <c r="K32" s="141"/>
      <c r="L32" s="133"/>
      <c r="M32" s="131" t="s">
        <v>13</v>
      </c>
      <c r="N32" s="132"/>
      <c r="O32" s="133"/>
      <c r="P32" s="131"/>
      <c r="Q32" s="132"/>
      <c r="R32" s="133" t="s">
        <v>13</v>
      </c>
      <c r="S32" s="141"/>
      <c r="T32" s="133" t="s">
        <v>13</v>
      </c>
      <c r="U32" s="16" t="s">
        <v>13</v>
      </c>
      <c r="V32" s="15"/>
      <c r="W32" s="194" t="s">
        <v>13</v>
      </c>
      <c r="X32" s="195"/>
    </row>
    <row r="33" spans="1:24" ht="24.95" customHeight="1">
      <c r="A33" s="251">
        <v>26</v>
      </c>
      <c r="B33" s="152" t="s">
        <v>397</v>
      </c>
      <c r="C33" s="251"/>
      <c r="D33" s="252"/>
      <c r="E33" s="252"/>
      <c r="F33" s="253" t="s">
        <v>13</v>
      </c>
      <c r="G33" s="252"/>
      <c r="H33" s="252"/>
      <c r="I33" s="252"/>
      <c r="J33" s="252"/>
      <c r="K33" s="252"/>
      <c r="L33" s="253"/>
      <c r="M33" s="251" t="s">
        <v>13</v>
      </c>
      <c r="N33" s="252"/>
      <c r="O33" s="253"/>
      <c r="P33" s="251"/>
      <c r="Q33" s="252"/>
      <c r="R33" s="253" t="s">
        <v>13</v>
      </c>
      <c r="S33" s="252"/>
      <c r="T33" s="253" t="s">
        <v>13</v>
      </c>
      <c r="U33" s="16"/>
      <c r="V33" s="15"/>
      <c r="W33" s="252" t="s">
        <v>13</v>
      </c>
      <c r="X33" s="253"/>
    </row>
    <row r="34" spans="1:24">
      <c r="P34" s="1"/>
      <c r="Q34" s="1"/>
      <c r="R34" s="1"/>
      <c r="S34" s="1"/>
      <c r="T34" s="1"/>
    </row>
    <row r="35" spans="1:24">
      <c r="P35" s="1"/>
      <c r="Q35" s="1"/>
      <c r="R35" s="1"/>
      <c r="S35" s="1"/>
      <c r="T35" s="1"/>
    </row>
    <row r="36" spans="1:24">
      <c r="P36" s="1"/>
      <c r="Q36" s="1"/>
      <c r="R36" s="1"/>
      <c r="S36" s="1"/>
      <c r="T36" s="1"/>
    </row>
    <row r="37" spans="1:24">
      <c r="P37" s="1"/>
      <c r="Q37" s="1"/>
      <c r="R37" s="1"/>
    </row>
    <row r="38" spans="1:24">
      <c r="P38" s="1"/>
      <c r="Q38" s="1"/>
      <c r="R38" s="1"/>
    </row>
  </sheetData>
  <mergeCells count="2">
    <mergeCell ref="K6:L6"/>
    <mergeCell ref="S5:U5"/>
  </mergeCells>
  <phoneticPr fontId="0" type="noConversion"/>
  <pageMargins left="0.75" right="0.75" top="1" bottom="1" header="0.5" footer="0.5"/>
  <pageSetup scale="48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7"/>
  <sheetViews>
    <sheetView showGridLines="0" topLeftCell="A19" zoomScaleNormal="100" workbookViewId="0">
      <selection activeCell="B40" sqref="B40"/>
    </sheetView>
  </sheetViews>
  <sheetFormatPr defaultRowHeight="12.75"/>
  <cols>
    <col min="1" max="1" width="45.28515625" customWidth="1"/>
    <col min="2" max="2" width="9.42578125" bestFit="1" customWidth="1"/>
  </cols>
  <sheetData>
    <row r="1" spans="1:2" ht="18">
      <c r="A1" s="49" t="s">
        <v>103</v>
      </c>
    </row>
    <row r="2" spans="1:2" ht="15.75">
      <c r="A2" s="48" t="s">
        <v>217</v>
      </c>
    </row>
    <row r="4" spans="1:2">
      <c r="A4" s="63" t="s">
        <v>215</v>
      </c>
      <c r="B4" s="64" t="s">
        <v>216</v>
      </c>
    </row>
    <row r="5" spans="1:2">
      <c r="A5" s="57"/>
      <c r="B5" s="20"/>
    </row>
    <row r="6" spans="1:2">
      <c r="A6" s="54" t="s">
        <v>109</v>
      </c>
      <c r="B6" s="20"/>
    </row>
    <row r="7" spans="1:2">
      <c r="A7" s="85" t="s">
        <v>110</v>
      </c>
      <c r="B7" s="65">
        <v>5</v>
      </c>
    </row>
    <row r="8" spans="1:2">
      <c r="A8" s="85" t="s">
        <v>112</v>
      </c>
      <c r="B8" s="65">
        <v>0.08</v>
      </c>
    </row>
    <row r="9" spans="1:2">
      <c r="A9" s="85" t="s">
        <v>114</v>
      </c>
      <c r="B9" s="65">
        <v>0.08</v>
      </c>
    </row>
    <row r="10" spans="1:2">
      <c r="A10" s="85" t="s">
        <v>94</v>
      </c>
      <c r="B10" s="65">
        <v>0</v>
      </c>
    </row>
    <row r="11" spans="1:2">
      <c r="A11" s="85" t="s">
        <v>219</v>
      </c>
      <c r="B11" s="65">
        <v>0</v>
      </c>
    </row>
    <row r="12" spans="1:2">
      <c r="A12" s="85" t="s">
        <v>115</v>
      </c>
      <c r="B12" s="65">
        <v>5</v>
      </c>
    </row>
    <row r="13" spans="1:2">
      <c r="A13" s="85" t="s">
        <v>116</v>
      </c>
      <c r="B13" s="65">
        <v>5</v>
      </c>
    </row>
    <row r="14" spans="1:2">
      <c r="A14" s="85" t="s">
        <v>302</v>
      </c>
      <c r="B14" s="65">
        <v>0</v>
      </c>
    </row>
    <row r="15" spans="1:2">
      <c r="A15" s="85"/>
      <c r="B15" s="65"/>
    </row>
    <row r="16" spans="1:2">
      <c r="A16" s="87" t="s">
        <v>117</v>
      </c>
      <c r="B16" s="65"/>
    </row>
    <row r="17" spans="1:2">
      <c r="A17" s="85" t="s">
        <v>243</v>
      </c>
      <c r="B17" s="65">
        <v>2.5000000000000001E-2</v>
      </c>
    </row>
    <row r="18" spans="1:2">
      <c r="A18" s="85" t="s">
        <v>246</v>
      </c>
      <c r="B18" s="65">
        <v>2.5000000000000001E-2</v>
      </c>
    </row>
    <row r="19" spans="1:2">
      <c r="A19" s="85" t="s">
        <v>378</v>
      </c>
      <c r="B19" s="65">
        <v>4.0000000000000001E-3</v>
      </c>
    </row>
    <row r="20" spans="1:2">
      <c r="A20" s="85" t="s">
        <v>305</v>
      </c>
      <c r="B20" s="65">
        <v>0</v>
      </c>
    </row>
    <row r="21" spans="1:2">
      <c r="A21" s="85" t="s">
        <v>130</v>
      </c>
      <c r="B21" s="65">
        <v>5</v>
      </c>
    </row>
    <row r="22" spans="1:2">
      <c r="A22" s="85" t="s">
        <v>95</v>
      </c>
      <c r="B22" s="65">
        <v>6.0000000000000001E-3</v>
      </c>
    </row>
    <row r="23" spans="1:2">
      <c r="A23" s="85" t="s">
        <v>218</v>
      </c>
      <c r="B23" s="65">
        <v>2E-3</v>
      </c>
    </row>
    <row r="24" spans="1:2">
      <c r="A24" s="85" t="s">
        <v>328</v>
      </c>
      <c r="B24" s="65">
        <v>1.5</v>
      </c>
    </row>
    <row r="25" spans="1:2">
      <c r="A25" s="85" t="s">
        <v>337</v>
      </c>
      <c r="B25" s="65">
        <v>7.0000000000000001E-3</v>
      </c>
    </row>
    <row r="26" spans="1:2">
      <c r="A26" s="85" t="s">
        <v>118</v>
      </c>
      <c r="B26" s="65">
        <v>5</v>
      </c>
    </row>
    <row r="27" spans="1:2">
      <c r="A27" s="85" t="s">
        <v>131</v>
      </c>
      <c r="B27" s="65">
        <v>7.5</v>
      </c>
    </row>
    <row r="28" spans="1:2">
      <c r="A28" s="85" t="s">
        <v>96</v>
      </c>
      <c r="B28" s="65">
        <v>0.35</v>
      </c>
    </row>
    <row r="29" spans="1:2">
      <c r="A29" s="85" t="s">
        <v>97</v>
      </c>
      <c r="B29" s="65">
        <v>0.55000000000000004</v>
      </c>
    </row>
    <row r="30" spans="1:2">
      <c r="A30" s="85" t="s">
        <v>99</v>
      </c>
      <c r="B30" s="65">
        <v>5</v>
      </c>
    </row>
    <row r="31" spans="1:2">
      <c r="A31" s="85" t="s">
        <v>100</v>
      </c>
      <c r="B31" s="65">
        <v>0.02</v>
      </c>
    </row>
    <row r="32" spans="1:2">
      <c r="A32" s="85" t="s">
        <v>375</v>
      </c>
      <c r="B32" s="65">
        <v>4.5</v>
      </c>
    </row>
    <row r="33" spans="1:2">
      <c r="A33" s="85" t="s">
        <v>98</v>
      </c>
      <c r="B33" s="65">
        <v>3</v>
      </c>
    </row>
    <row r="34" spans="1:2">
      <c r="A34" s="85" t="s">
        <v>119</v>
      </c>
      <c r="B34" s="65">
        <v>7</v>
      </c>
    </row>
    <row r="35" spans="1:2">
      <c r="A35" s="85" t="s">
        <v>133</v>
      </c>
      <c r="B35" s="65">
        <v>3</v>
      </c>
    </row>
    <row r="36" spans="1:2">
      <c r="A36" s="57"/>
      <c r="B36" s="65"/>
    </row>
    <row r="37" spans="1:2">
      <c r="A37" s="87" t="s">
        <v>120</v>
      </c>
      <c r="B37" s="65"/>
    </row>
    <row r="38" spans="1:2">
      <c r="A38" s="85" t="s">
        <v>101</v>
      </c>
      <c r="B38" s="65">
        <v>5</v>
      </c>
    </row>
    <row r="39" spans="1:2">
      <c r="A39" s="85" t="s">
        <v>247</v>
      </c>
      <c r="B39" s="65">
        <v>5</v>
      </c>
    </row>
    <row r="40" spans="1:2">
      <c r="A40" s="85" t="s">
        <v>132</v>
      </c>
      <c r="B40" s="65">
        <v>0</v>
      </c>
    </row>
    <row r="41" spans="1:2">
      <c r="A41" s="57"/>
      <c r="B41" s="65"/>
    </row>
    <row r="42" spans="1:2">
      <c r="A42" s="87" t="s">
        <v>121</v>
      </c>
      <c r="B42" s="65"/>
    </row>
    <row r="43" spans="1:2">
      <c r="A43" s="85" t="s">
        <v>379</v>
      </c>
      <c r="B43" s="65">
        <v>100</v>
      </c>
    </row>
    <row r="44" spans="1:2">
      <c r="A44" s="85" t="s">
        <v>380</v>
      </c>
      <c r="B44" s="65">
        <v>0</v>
      </c>
    </row>
    <row r="45" spans="1:2">
      <c r="A45" s="85" t="s">
        <v>124</v>
      </c>
      <c r="B45" s="65">
        <v>15</v>
      </c>
    </row>
    <row r="46" spans="1:2">
      <c r="A46" s="85"/>
      <c r="B46" s="65"/>
    </row>
    <row r="47" spans="1:2">
      <c r="A47" s="87" t="s">
        <v>125</v>
      </c>
      <c r="B47" s="65"/>
    </row>
    <row r="48" spans="1:2">
      <c r="A48" s="155" t="s">
        <v>297</v>
      </c>
    </row>
    <row r="49" spans="1:3">
      <c r="A49" s="155"/>
    </row>
    <row r="51" spans="1:3">
      <c r="A51" s="19" t="s">
        <v>135</v>
      </c>
      <c r="C51" s="34"/>
    </row>
    <row r="52" spans="1:3" ht="13.5" thickBot="1">
      <c r="A52" s="19"/>
      <c r="C52" s="34"/>
    </row>
    <row r="53" spans="1:3" ht="13.5" thickBot="1">
      <c r="A53" s="128" t="s">
        <v>136</v>
      </c>
      <c r="B53" s="156" t="s">
        <v>381</v>
      </c>
      <c r="C53" s="34" t="s">
        <v>137</v>
      </c>
    </row>
    <row r="54" spans="1:3">
      <c r="A54" s="129" t="s">
        <v>144</v>
      </c>
      <c r="B54" s="1"/>
      <c r="C54" s="34"/>
    </row>
    <row r="55" spans="1:3" ht="13.5" thickBot="1">
      <c r="A55" s="47"/>
      <c r="B55" s="1"/>
      <c r="C55" s="34"/>
    </row>
    <row r="56" spans="1:3" ht="13.5" thickBot="1">
      <c r="A56" s="128" t="s">
        <v>265</v>
      </c>
      <c r="B56" s="157">
        <v>0</v>
      </c>
      <c r="C56" s="127" t="s">
        <v>137</v>
      </c>
    </row>
    <row r="57" spans="1:3">
      <c r="A57" s="47" t="s">
        <v>266</v>
      </c>
      <c r="C57" s="34"/>
    </row>
  </sheetData>
  <phoneticPr fontId="0" type="noConversion"/>
  <pageMargins left="0.75" right="0.75" top="1" bottom="1" header="0.5" footer="0.5"/>
  <pageSetup scale="90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82"/>
  <sheetViews>
    <sheetView showGridLines="0" topLeftCell="A43" workbookViewId="0">
      <selection activeCell="L73" sqref="L73"/>
    </sheetView>
  </sheetViews>
  <sheetFormatPr defaultColWidth="9.140625" defaultRowHeight="12.75"/>
  <cols>
    <col min="1" max="1" width="7.5703125" style="73" customWidth="1"/>
    <col min="2" max="2" width="1.140625" style="73" customWidth="1"/>
    <col min="3" max="3" width="16.140625" style="207" bestFit="1" customWidth="1"/>
    <col min="4" max="4" width="1.85546875" style="207" customWidth="1"/>
    <col min="5" max="5" width="18" style="207" customWidth="1"/>
    <col min="6" max="6" width="1.7109375" style="207" customWidth="1"/>
    <col min="7" max="7" width="16.42578125" style="207" customWidth="1"/>
    <col min="8" max="8" width="1.7109375" style="207" customWidth="1"/>
    <col min="9" max="9" width="15" style="207" bestFit="1" customWidth="1"/>
    <col min="10" max="10" width="1.7109375" style="207" customWidth="1"/>
    <col min="11" max="11" width="14.7109375" style="207" customWidth="1"/>
    <col min="12" max="12" width="1.7109375" style="207" customWidth="1"/>
    <col min="13" max="13" width="11.28515625" style="207" bestFit="1" customWidth="1"/>
    <col min="14" max="14" width="10.85546875" style="207" customWidth="1"/>
    <col min="15" max="15" width="6.140625" style="207" customWidth="1"/>
    <col min="16" max="16" width="1.28515625" style="207" customWidth="1"/>
    <col min="17" max="17" width="15.85546875" style="207" customWidth="1"/>
    <col min="18" max="18" width="16.140625" style="207" bestFit="1" customWidth="1"/>
    <col min="19" max="19" width="13.85546875" style="207" bestFit="1" customWidth="1"/>
    <col min="20" max="20" width="6.5703125" style="207" customWidth="1"/>
    <col min="21" max="21" width="1.5703125" style="207" customWidth="1"/>
    <col min="22" max="23" width="19" style="207" customWidth="1"/>
    <col min="24" max="25" width="1.7109375" style="207" customWidth="1"/>
    <col min="26" max="26" width="17.7109375" style="207" bestFit="1" customWidth="1"/>
    <col min="27" max="27" width="15.85546875" style="207" customWidth="1"/>
    <col min="28" max="16384" width="9.140625" style="73"/>
  </cols>
  <sheetData>
    <row r="1" spans="1:28">
      <c r="A1" s="72" t="s">
        <v>35</v>
      </c>
    </row>
    <row r="2" spans="1:28">
      <c r="A2" s="72" t="s">
        <v>382</v>
      </c>
    </row>
    <row r="3" spans="1:28">
      <c r="A3" s="72"/>
    </row>
    <row r="4" spans="1:28">
      <c r="A4" s="72" t="s">
        <v>398</v>
      </c>
    </row>
    <row r="5" spans="1:28">
      <c r="A5" s="72"/>
    </row>
    <row r="6" spans="1:28" ht="18">
      <c r="C6" s="275" t="s">
        <v>3</v>
      </c>
      <c r="D6" s="276"/>
      <c r="E6" s="276"/>
      <c r="F6" s="276"/>
      <c r="G6" s="276"/>
      <c r="H6" s="276"/>
      <c r="I6" s="276"/>
      <c r="J6" s="276"/>
      <c r="K6" s="276"/>
      <c r="L6" s="276"/>
      <c r="M6" s="276"/>
      <c r="N6" s="277"/>
      <c r="Q6" s="275" t="s">
        <v>383</v>
      </c>
      <c r="R6" s="276"/>
      <c r="S6" s="277"/>
      <c r="V6" s="275" t="s">
        <v>7</v>
      </c>
      <c r="W6" s="277"/>
    </row>
    <row r="7" spans="1:28">
      <c r="A7" s="113" t="s">
        <v>36</v>
      </c>
      <c r="B7" s="114"/>
      <c r="C7" s="211" t="s">
        <v>37</v>
      </c>
      <c r="D7" s="212"/>
      <c r="E7" s="211" t="s">
        <v>284</v>
      </c>
      <c r="F7" s="212"/>
      <c r="G7" s="211" t="s">
        <v>285</v>
      </c>
      <c r="H7" s="212"/>
      <c r="I7" s="211" t="s">
        <v>286</v>
      </c>
      <c r="J7" s="212"/>
      <c r="K7" s="211" t="s">
        <v>38</v>
      </c>
      <c r="L7" s="212"/>
      <c r="M7" s="273" t="s">
        <v>39</v>
      </c>
      <c r="N7" s="274"/>
      <c r="O7" s="213"/>
      <c r="P7" s="213"/>
      <c r="Q7" s="214" t="s">
        <v>40</v>
      </c>
      <c r="R7" s="215"/>
      <c r="S7" s="216"/>
      <c r="T7" s="217"/>
      <c r="U7" s="217"/>
      <c r="V7" s="214" t="s">
        <v>212</v>
      </c>
      <c r="W7" s="216"/>
      <c r="X7" s="217"/>
      <c r="Y7" s="217"/>
      <c r="Z7" s="212" t="s">
        <v>213</v>
      </c>
      <c r="AA7" s="212" t="s">
        <v>214</v>
      </c>
      <c r="AB7" s="115" t="s">
        <v>36</v>
      </c>
    </row>
    <row r="8" spans="1:28">
      <c r="A8" s="116">
        <v>2024</v>
      </c>
      <c r="B8" s="117"/>
      <c r="C8" s="226"/>
      <c r="D8" s="218"/>
      <c r="E8" s="218"/>
      <c r="F8" s="218"/>
      <c r="G8" s="218"/>
      <c r="H8" s="218"/>
      <c r="I8" s="218"/>
      <c r="J8" s="218"/>
      <c r="K8" s="218"/>
      <c r="L8" s="218"/>
      <c r="M8" s="219" t="s">
        <v>211</v>
      </c>
      <c r="N8" s="227" t="s">
        <v>211</v>
      </c>
      <c r="O8" s="218"/>
      <c r="P8" s="218"/>
      <c r="Q8" s="235" t="s">
        <v>244</v>
      </c>
      <c r="R8" s="236" t="s">
        <v>245</v>
      </c>
      <c r="S8" s="237" t="s">
        <v>211</v>
      </c>
      <c r="T8" s="218"/>
      <c r="U8" s="218"/>
      <c r="V8" s="235" t="s">
        <v>210</v>
      </c>
      <c r="W8" s="237" t="s">
        <v>211</v>
      </c>
      <c r="X8" s="218"/>
      <c r="Y8" s="218"/>
      <c r="Z8" s="220"/>
      <c r="AA8" s="220"/>
      <c r="AB8" s="119">
        <v>2024</v>
      </c>
    </row>
    <row r="9" spans="1:28" s="123" customFormat="1">
      <c r="A9" s="120">
        <v>1</v>
      </c>
      <c r="B9" s="121"/>
      <c r="C9" s="228">
        <v>2535616.0099999998</v>
      </c>
      <c r="D9" s="221"/>
      <c r="E9" s="221"/>
      <c r="F9" s="221"/>
      <c r="G9" s="221"/>
      <c r="H9" s="221"/>
      <c r="I9" s="221"/>
      <c r="J9" s="221"/>
      <c r="K9" s="221"/>
      <c r="L9" s="221"/>
      <c r="M9" s="221">
        <v>4597</v>
      </c>
      <c r="N9" s="229">
        <v>430</v>
      </c>
      <c r="O9" s="221"/>
      <c r="P9" s="221"/>
      <c r="Q9" s="228">
        <v>18207</v>
      </c>
      <c r="R9" s="221">
        <v>24001.19</v>
      </c>
      <c r="S9" s="229">
        <v>15675</v>
      </c>
      <c r="T9" s="221"/>
      <c r="U9" s="221"/>
      <c r="V9" s="228"/>
      <c r="W9" s="229"/>
      <c r="X9" s="221"/>
      <c r="Y9" s="221"/>
      <c r="Z9" s="222">
        <f t="shared" ref="Z9:Z36" si="0">+C9+E9+G9+I9+K9+Q9+R9+V9</f>
        <v>2577824.1999999997</v>
      </c>
      <c r="AA9" s="222">
        <f>+M9+S9+W9</f>
        <v>20272</v>
      </c>
      <c r="AB9" s="122">
        <v>1</v>
      </c>
    </row>
    <row r="10" spans="1:28" s="123" customFormat="1">
      <c r="A10" s="120">
        <v>2</v>
      </c>
      <c r="B10" s="121"/>
      <c r="C10" s="228">
        <v>4320376.33</v>
      </c>
      <c r="D10" s="221"/>
      <c r="E10" s="221">
        <v>20789606.629999999</v>
      </c>
      <c r="F10" s="221"/>
      <c r="G10" s="221"/>
      <c r="H10" s="221"/>
      <c r="I10" s="221"/>
      <c r="J10" s="221"/>
      <c r="K10" s="221"/>
      <c r="L10" s="221"/>
      <c r="M10" s="221">
        <v>3404</v>
      </c>
      <c r="N10" s="229"/>
      <c r="O10" s="221"/>
      <c r="P10" s="221"/>
      <c r="Q10" s="228">
        <v>0</v>
      </c>
      <c r="R10" s="221">
        <v>819084</v>
      </c>
      <c r="S10" s="229">
        <v>79900</v>
      </c>
      <c r="T10" s="221"/>
      <c r="U10" s="221"/>
      <c r="V10" s="228">
        <v>3773000</v>
      </c>
      <c r="W10" s="229">
        <v>8656173.9399999995</v>
      </c>
      <c r="X10" s="221"/>
      <c r="Y10" s="221"/>
      <c r="Z10" s="222">
        <f t="shared" si="0"/>
        <v>29702066.960000001</v>
      </c>
      <c r="AA10" s="222">
        <f>+M10+S10+W10</f>
        <v>8739477.9399999995</v>
      </c>
      <c r="AB10" s="122">
        <v>2</v>
      </c>
    </row>
    <row r="11" spans="1:28" s="123" customFormat="1">
      <c r="A11" s="120">
        <v>3</v>
      </c>
      <c r="B11" s="121"/>
      <c r="C11" s="228"/>
      <c r="D11" s="221"/>
      <c r="E11" s="221"/>
      <c r="F11" s="221"/>
      <c r="G11" s="221"/>
      <c r="H11" s="221"/>
      <c r="I11" s="221"/>
      <c r="J11" s="221"/>
      <c r="K11" s="221"/>
      <c r="L11" s="221"/>
      <c r="M11" s="221"/>
      <c r="N11" s="229"/>
      <c r="O11" s="221"/>
      <c r="P11" s="221"/>
      <c r="Q11" s="228"/>
      <c r="R11" s="221"/>
      <c r="S11" s="229"/>
      <c r="T11" s="221"/>
      <c r="U11" s="221"/>
      <c r="V11" s="228"/>
      <c r="W11" s="229"/>
      <c r="X11" s="221"/>
      <c r="Y11" s="221"/>
      <c r="Z11" s="222">
        <f t="shared" si="0"/>
        <v>0</v>
      </c>
      <c r="AA11" s="222">
        <f>+M11+N11+S11+W11</f>
        <v>0</v>
      </c>
      <c r="AB11" s="122">
        <v>3</v>
      </c>
    </row>
    <row r="12" spans="1:28" s="123" customFormat="1">
      <c r="A12" s="120">
        <v>4</v>
      </c>
      <c r="B12" s="121"/>
      <c r="C12" s="228"/>
      <c r="D12" s="221"/>
      <c r="E12" s="221"/>
      <c r="F12" s="221"/>
      <c r="G12" s="221"/>
      <c r="H12" s="221"/>
      <c r="I12" s="221"/>
      <c r="J12" s="221"/>
      <c r="K12" s="221"/>
      <c r="L12" s="221"/>
      <c r="M12" s="221"/>
      <c r="N12" s="229"/>
      <c r="O12" s="221"/>
      <c r="P12" s="221"/>
      <c r="Q12" s="228">
        <v>0</v>
      </c>
      <c r="R12" s="221"/>
      <c r="S12" s="229"/>
      <c r="T12" s="221"/>
      <c r="U12" s="221"/>
      <c r="V12" s="228"/>
      <c r="W12" s="229"/>
      <c r="X12" s="221"/>
      <c r="Y12" s="221"/>
      <c r="Z12" s="222">
        <f t="shared" si="0"/>
        <v>0</v>
      </c>
      <c r="AA12" s="222">
        <f t="shared" ref="AA12:AA37" si="1">+M12+N12+S12+W12</f>
        <v>0</v>
      </c>
      <c r="AB12" s="122">
        <v>4</v>
      </c>
    </row>
    <row r="13" spans="1:28">
      <c r="A13" s="116">
        <v>5</v>
      </c>
      <c r="B13" s="118"/>
      <c r="C13" s="228">
        <v>136259892.90000001</v>
      </c>
      <c r="D13" s="221"/>
      <c r="E13" s="221">
        <v>10531619.73</v>
      </c>
      <c r="F13" s="221"/>
      <c r="G13" s="221">
        <v>17805.830000000002</v>
      </c>
      <c r="H13" s="221"/>
      <c r="I13" s="221"/>
      <c r="J13" s="221"/>
      <c r="K13" s="221"/>
      <c r="L13" s="223"/>
      <c r="M13" s="221">
        <f>11230+4830</f>
        <v>16060</v>
      </c>
      <c r="N13" s="229">
        <v>355</v>
      </c>
      <c r="O13" s="223"/>
      <c r="P13" s="223"/>
      <c r="Q13" s="228">
        <v>32866.699999999997</v>
      </c>
      <c r="R13" s="221">
        <v>420189</v>
      </c>
      <c r="S13" s="229">
        <v>16009</v>
      </c>
      <c r="T13" s="223"/>
      <c r="U13" s="223"/>
      <c r="V13" s="228"/>
      <c r="W13" s="229"/>
      <c r="X13" s="223"/>
      <c r="Y13" s="223"/>
      <c r="Z13" s="222">
        <f t="shared" si="0"/>
        <v>147262374.16</v>
      </c>
      <c r="AA13" s="222">
        <f t="shared" si="1"/>
        <v>32424</v>
      </c>
      <c r="AB13" s="119">
        <v>5</v>
      </c>
    </row>
    <row r="14" spans="1:28">
      <c r="A14" s="116">
        <v>6</v>
      </c>
      <c r="B14" s="118"/>
      <c r="C14" s="257">
        <v>41480423.619999997</v>
      </c>
      <c r="D14" s="221"/>
      <c r="E14" s="256">
        <v>9455555.0899999999</v>
      </c>
      <c r="F14" s="256"/>
      <c r="G14" s="256"/>
      <c r="H14" s="256"/>
      <c r="I14" s="256"/>
      <c r="J14" s="256"/>
      <c r="K14" s="256"/>
      <c r="L14" s="218"/>
      <c r="M14" s="256"/>
      <c r="N14" s="260"/>
      <c r="Q14" s="257">
        <v>6140.83</v>
      </c>
      <c r="R14" s="256">
        <v>1439968.59</v>
      </c>
      <c r="S14" s="260">
        <v>20339</v>
      </c>
      <c r="T14" s="223"/>
      <c r="U14" s="223"/>
      <c r="V14" s="228"/>
      <c r="W14" s="229"/>
      <c r="X14" s="223"/>
      <c r="Y14" s="223"/>
      <c r="Z14" s="222">
        <f t="shared" si="0"/>
        <v>52382088.129999995</v>
      </c>
      <c r="AA14" s="222">
        <f t="shared" si="1"/>
        <v>20339</v>
      </c>
      <c r="AB14" s="119">
        <v>6</v>
      </c>
    </row>
    <row r="15" spans="1:28">
      <c r="A15" s="116">
        <v>7</v>
      </c>
      <c r="B15" s="118"/>
      <c r="C15" s="228">
        <v>46433536.859999999</v>
      </c>
      <c r="D15" s="221"/>
      <c r="E15" s="221">
        <v>9264188.7300000004</v>
      </c>
      <c r="F15" s="221"/>
      <c r="G15" s="221"/>
      <c r="H15" s="221"/>
      <c r="I15" s="221">
        <v>52795.89</v>
      </c>
      <c r="J15" s="221"/>
      <c r="K15" s="221"/>
      <c r="L15" s="223"/>
      <c r="M15" s="256">
        <v>3780</v>
      </c>
      <c r="N15" s="260">
        <v>325</v>
      </c>
      <c r="O15" s="223"/>
      <c r="P15" s="223"/>
      <c r="Q15" s="228">
        <v>53496.86</v>
      </c>
      <c r="R15" s="221">
        <v>3731</v>
      </c>
      <c r="S15" s="229">
        <v>8316</v>
      </c>
      <c r="T15" s="223"/>
      <c r="U15" s="223"/>
      <c r="V15" s="228"/>
      <c r="W15" s="229"/>
      <c r="X15" s="223"/>
      <c r="Y15" s="223"/>
      <c r="Z15" s="222">
        <f t="shared" si="0"/>
        <v>55807749.340000004</v>
      </c>
      <c r="AA15" s="222">
        <f t="shared" si="1"/>
        <v>12421</v>
      </c>
      <c r="AB15" s="119">
        <v>7</v>
      </c>
    </row>
    <row r="16" spans="1:28">
      <c r="A16" s="116">
        <v>8</v>
      </c>
      <c r="B16" s="118"/>
      <c r="C16" s="228">
        <v>44881764.719999999</v>
      </c>
      <c r="D16" s="221"/>
      <c r="E16" s="221"/>
      <c r="F16" s="221"/>
      <c r="G16" s="221"/>
      <c r="H16" s="221"/>
      <c r="I16" s="221">
        <v>306602.90999999997</v>
      </c>
      <c r="J16" s="221"/>
      <c r="K16" s="221"/>
      <c r="L16" s="223"/>
      <c r="M16" s="221">
        <v>4774</v>
      </c>
      <c r="N16" s="229">
        <v>650</v>
      </c>
      <c r="O16" s="223"/>
      <c r="P16" s="223"/>
      <c r="Q16" s="228">
        <v>57240.99</v>
      </c>
      <c r="R16" s="221">
        <v>12314.18</v>
      </c>
      <c r="S16" s="229">
        <v>42153</v>
      </c>
      <c r="T16" s="223"/>
      <c r="U16" s="223"/>
      <c r="V16" s="228"/>
      <c r="W16" s="229"/>
      <c r="X16" s="223"/>
      <c r="Y16" s="223"/>
      <c r="Z16" s="222">
        <f t="shared" si="0"/>
        <v>45257922.799999997</v>
      </c>
      <c r="AA16" s="222">
        <f t="shared" si="1"/>
        <v>47577</v>
      </c>
      <c r="AB16" s="119">
        <v>8</v>
      </c>
    </row>
    <row r="17" spans="1:28">
      <c r="A17" s="116">
        <v>9</v>
      </c>
      <c r="B17" s="118"/>
      <c r="C17" s="228">
        <v>589952683.79999995</v>
      </c>
      <c r="D17" s="221"/>
      <c r="E17" s="221">
        <v>14417896.539999999</v>
      </c>
      <c r="F17" s="221"/>
      <c r="G17" s="221"/>
      <c r="H17" s="221"/>
      <c r="I17" s="221"/>
      <c r="J17" s="221"/>
      <c r="K17" s="221"/>
      <c r="L17" s="223"/>
      <c r="M17" s="221">
        <v>4390</v>
      </c>
      <c r="N17" s="229">
        <v>0</v>
      </c>
      <c r="O17" s="223"/>
      <c r="P17" s="223"/>
      <c r="Q17" s="228">
        <v>724.29</v>
      </c>
      <c r="R17" s="221">
        <v>550381093.04999995</v>
      </c>
      <c r="S17" s="229">
        <v>14419</v>
      </c>
      <c r="T17" s="223"/>
      <c r="U17" s="223"/>
      <c r="V17" s="228">
        <v>32279527</v>
      </c>
      <c r="W17" s="229">
        <v>23399996.93</v>
      </c>
      <c r="X17" s="223"/>
      <c r="Y17" s="223"/>
      <c r="Z17" s="222">
        <f t="shared" si="0"/>
        <v>1187031924.6799998</v>
      </c>
      <c r="AA17" s="222">
        <f t="shared" si="1"/>
        <v>23418805.93</v>
      </c>
      <c r="AB17" s="119">
        <v>9</v>
      </c>
    </row>
    <row r="18" spans="1:28">
      <c r="A18" s="116">
        <v>10</v>
      </c>
      <c r="B18" s="118"/>
      <c r="C18" s="228"/>
      <c r="D18" s="221"/>
      <c r="E18" s="221"/>
      <c r="F18" s="221"/>
      <c r="G18" s="221"/>
      <c r="H18" s="221"/>
      <c r="I18" s="221"/>
      <c r="J18" s="221"/>
      <c r="K18" s="221"/>
      <c r="L18" s="223"/>
      <c r="M18" s="221"/>
      <c r="N18" s="229"/>
      <c r="O18" s="223"/>
      <c r="P18" s="223"/>
      <c r="Q18" s="228"/>
      <c r="R18" s="221"/>
      <c r="S18" s="229"/>
      <c r="T18" s="223"/>
      <c r="U18" s="223"/>
      <c r="V18" s="228"/>
      <c r="W18" s="229"/>
      <c r="X18" s="223"/>
      <c r="Y18" s="223"/>
      <c r="Z18" s="222">
        <f t="shared" si="0"/>
        <v>0</v>
      </c>
      <c r="AA18" s="222">
        <f t="shared" si="1"/>
        <v>0</v>
      </c>
      <c r="AB18" s="119">
        <v>10</v>
      </c>
    </row>
    <row r="19" spans="1:28">
      <c r="A19" s="116">
        <v>11</v>
      </c>
      <c r="B19" s="118"/>
      <c r="C19" s="228"/>
      <c r="D19" s="221"/>
      <c r="E19" s="221"/>
      <c r="F19" s="221"/>
      <c r="G19" s="221"/>
      <c r="H19" s="221"/>
      <c r="I19" s="221"/>
      <c r="J19" s="221"/>
      <c r="K19" s="221"/>
      <c r="L19" s="223"/>
      <c r="M19" s="221"/>
      <c r="N19" s="229"/>
      <c r="O19" s="223"/>
      <c r="P19" s="223"/>
      <c r="Q19" s="228"/>
      <c r="R19" s="221"/>
      <c r="S19" s="229"/>
      <c r="T19" s="223"/>
      <c r="U19" s="223"/>
      <c r="V19" s="228"/>
      <c r="W19" s="229"/>
      <c r="X19" s="223"/>
      <c r="Y19" s="223"/>
      <c r="Z19" s="222">
        <f t="shared" ref="Z19:Z32" si="2">+C19+E19+G19+I19+K19+Q19+R19+V19</f>
        <v>0</v>
      </c>
      <c r="AA19" s="222">
        <f t="shared" si="1"/>
        <v>0</v>
      </c>
      <c r="AB19" s="119">
        <v>11</v>
      </c>
    </row>
    <row r="20" spans="1:28">
      <c r="A20" s="116">
        <v>12</v>
      </c>
      <c r="B20" s="118"/>
      <c r="C20" s="228"/>
      <c r="D20" s="221"/>
      <c r="E20" s="221"/>
      <c r="F20" s="221"/>
      <c r="G20" s="221"/>
      <c r="H20" s="221"/>
      <c r="I20" s="221"/>
      <c r="J20" s="221"/>
      <c r="K20" s="221"/>
      <c r="L20" s="223"/>
      <c r="M20" s="221">
        <f>4792+4647</f>
        <v>9439</v>
      </c>
      <c r="N20" s="229">
        <v>275</v>
      </c>
      <c r="O20" s="223"/>
      <c r="P20" s="223"/>
      <c r="Q20" s="228"/>
      <c r="R20" s="221"/>
      <c r="S20" s="229">
        <v>737615</v>
      </c>
      <c r="T20" s="223"/>
      <c r="U20" s="223"/>
      <c r="V20" s="228"/>
      <c r="W20" s="229"/>
      <c r="X20" s="223"/>
      <c r="Y20" s="223"/>
      <c r="Z20" s="222">
        <f t="shared" si="2"/>
        <v>0</v>
      </c>
      <c r="AA20" s="222">
        <f t="shared" si="1"/>
        <v>747329</v>
      </c>
      <c r="AB20" s="119">
        <v>12</v>
      </c>
    </row>
    <row r="21" spans="1:28">
      <c r="A21" s="116">
        <v>13</v>
      </c>
      <c r="B21" s="118"/>
      <c r="C21" s="228">
        <v>41356958.07</v>
      </c>
      <c r="D21" s="221"/>
      <c r="E21" s="221">
        <v>4474819.88</v>
      </c>
      <c r="F21" s="221"/>
      <c r="G21" s="221"/>
      <c r="H21" s="221"/>
      <c r="I21" s="221"/>
      <c r="J21" s="221"/>
      <c r="K21" s="221"/>
      <c r="L21" s="223"/>
      <c r="M21" s="221"/>
      <c r="N21" s="229"/>
      <c r="O21" s="223"/>
      <c r="P21" s="223"/>
      <c r="Q21" s="228">
        <v>60955.45</v>
      </c>
      <c r="R21" s="221">
        <v>789</v>
      </c>
      <c r="S21" s="229">
        <v>11101</v>
      </c>
      <c r="T21" s="223"/>
      <c r="U21" s="223"/>
      <c r="V21" s="228"/>
      <c r="W21" s="229"/>
      <c r="X21" s="223"/>
      <c r="Y21" s="223"/>
      <c r="Z21" s="222">
        <f t="shared" si="2"/>
        <v>45893522.400000006</v>
      </c>
      <c r="AA21" s="222">
        <f t="shared" si="1"/>
        <v>11101</v>
      </c>
      <c r="AB21" s="119">
        <v>13</v>
      </c>
    </row>
    <row r="22" spans="1:28">
      <c r="A22" s="116">
        <v>14</v>
      </c>
      <c r="B22" s="118"/>
      <c r="C22" s="228">
        <v>22312393.25</v>
      </c>
      <c r="D22" s="221"/>
      <c r="E22" s="221">
        <v>14126949.01</v>
      </c>
      <c r="F22" s="221"/>
      <c r="G22" s="221"/>
      <c r="H22" s="221"/>
      <c r="I22" s="221"/>
      <c r="J22" s="221"/>
      <c r="K22" s="221">
        <v>78054187.609999999</v>
      </c>
      <c r="L22" s="223"/>
      <c r="M22" s="221">
        <v>4060</v>
      </c>
      <c r="N22" s="229">
        <v>455</v>
      </c>
      <c r="O22" s="223"/>
      <c r="P22" s="223"/>
      <c r="Q22" s="228">
        <v>13474.54</v>
      </c>
      <c r="R22" s="221">
        <v>312</v>
      </c>
      <c r="S22" s="229">
        <v>13889</v>
      </c>
      <c r="T22" s="223"/>
      <c r="U22" s="223"/>
      <c r="V22" s="228"/>
      <c r="W22" s="229"/>
      <c r="X22" s="223"/>
      <c r="Y22" s="223"/>
      <c r="Z22" s="222">
        <f t="shared" si="2"/>
        <v>114507316.41000001</v>
      </c>
      <c r="AA22" s="222">
        <f t="shared" si="1"/>
        <v>18404</v>
      </c>
      <c r="AB22" s="119">
        <v>14</v>
      </c>
    </row>
    <row r="23" spans="1:28">
      <c r="A23" s="116">
        <v>15</v>
      </c>
      <c r="B23" s="118"/>
      <c r="C23" s="228">
        <f>185130921.25+16515343.24</f>
        <v>201646264.49000001</v>
      </c>
      <c r="D23" s="221"/>
      <c r="E23" s="221">
        <v>16899345.699999999</v>
      </c>
      <c r="F23" s="221"/>
      <c r="G23" s="221"/>
      <c r="H23" s="221"/>
      <c r="I23" s="221"/>
      <c r="J23" s="221"/>
      <c r="K23" s="221"/>
      <c r="L23" s="223"/>
      <c r="M23" s="221">
        <v>125</v>
      </c>
      <c r="N23" s="229"/>
      <c r="O23" s="223"/>
      <c r="P23" s="223"/>
      <c r="Q23" s="228">
        <v>36041.449999999997</v>
      </c>
      <c r="R23" s="221">
        <v>14586059.43</v>
      </c>
      <c r="S23" s="229">
        <v>71449</v>
      </c>
      <c r="T23" s="223"/>
      <c r="U23" s="223"/>
      <c r="V23" s="228"/>
      <c r="W23" s="229"/>
      <c r="X23" s="223"/>
      <c r="Y23" s="223"/>
      <c r="Z23" s="222">
        <f t="shared" si="2"/>
        <v>233167711.06999999</v>
      </c>
      <c r="AA23" s="222">
        <f t="shared" si="1"/>
        <v>71574</v>
      </c>
      <c r="AB23" s="119">
        <v>15</v>
      </c>
    </row>
    <row r="24" spans="1:28">
      <c r="A24" s="116">
        <v>16</v>
      </c>
      <c r="B24" s="118"/>
      <c r="C24" s="228">
        <v>64874400.75</v>
      </c>
      <c r="D24" s="221"/>
      <c r="E24" s="221">
        <v>32736063.390000001</v>
      </c>
      <c r="F24" s="221"/>
      <c r="G24" s="221"/>
      <c r="H24" s="221"/>
      <c r="I24" s="221"/>
      <c r="J24" s="221"/>
      <c r="K24" s="221"/>
      <c r="L24" s="223"/>
      <c r="M24" s="221">
        <v>9438</v>
      </c>
      <c r="N24" s="229">
        <v>25</v>
      </c>
      <c r="O24" s="223"/>
      <c r="P24" s="223"/>
      <c r="Q24" s="228">
        <v>692.5</v>
      </c>
      <c r="R24" s="221">
        <v>11470.33</v>
      </c>
      <c r="S24" s="229">
        <v>229</v>
      </c>
      <c r="T24" s="223"/>
      <c r="U24" s="223"/>
      <c r="V24" s="228">
        <v>64471054</v>
      </c>
      <c r="W24" s="229">
        <v>63565749.229999997</v>
      </c>
      <c r="X24" s="223"/>
      <c r="Y24" s="223"/>
      <c r="Z24" s="222">
        <f t="shared" si="2"/>
        <v>162093680.97</v>
      </c>
      <c r="AA24" s="222">
        <f t="shared" si="1"/>
        <v>63575441.229999997</v>
      </c>
      <c r="AB24" s="119">
        <v>16</v>
      </c>
    </row>
    <row r="25" spans="1:28">
      <c r="A25" s="116">
        <v>17</v>
      </c>
      <c r="B25" s="118"/>
      <c r="C25" s="228"/>
      <c r="D25" s="221"/>
      <c r="E25" s="221"/>
      <c r="F25" s="221"/>
      <c r="G25" s="221"/>
      <c r="H25" s="221"/>
      <c r="I25" s="221"/>
      <c r="J25" s="221"/>
      <c r="K25" s="221"/>
      <c r="L25" s="223"/>
      <c r="M25" s="221"/>
      <c r="N25" s="229"/>
      <c r="O25" s="223"/>
      <c r="P25" s="223"/>
      <c r="Q25" s="228"/>
      <c r="R25" s="221"/>
      <c r="S25" s="229"/>
      <c r="T25" s="223"/>
      <c r="U25" s="223"/>
      <c r="V25" s="228"/>
      <c r="W25" s="229"/>
      <c r="X25" s="223"/>
      <c r="Y25" s="223"/>
      <c r="Z25" s="222">
        <f t="shared" si="2"/>
        <v>0</v>
      </c>
      <c r="AA25" s="222">
        <f t="shared" si="1"/>
        <v>0</v>
      </c>
      <c r="AB25" s="119">
        <v>17</v>
      </c>
    </row>
    <row r="26" spans="1:28">
      <c r="A26" s="116">
        <v>18</v>
      </c>
      <c r="B26" s="118"/>
      <c r="C26" s="228"/>
      <c r="D26" s="221"/>
      <c r="E26" s="221"/>
      <c r="F26" s="221"/>
      <c r="G26" s="221"/>
      <c r="H26" s="221"/>
      <c r="I26" s="221"/>
      <c r="J26" s="221"/>
      <c r="K26" s="221"/>
      <c r="L26" s="223"/>
      <c r="M26" s="221"/>
      <c r="N26" s="229"/>
      <c r="O26" s="223"/>
      <c r="P26" s="223"/>
      <c r="Q26" s="228"/>
      <c r="R26" s="221"/>
      <c r="S26" s="229"/>
      <c r="T26" s="223"/>
      <c r="U26" s="223"/>
      <c r="V26" s="228"/>
      <c r="W26" s="229"/>
      <c r="X26" s="223"/>
      <c r="Y26" s="223"/>
      <c r="Z26" s="222">
        <f t="shared" si="2"/>
        <v>0</v>
      </c>
      <c r="AA26" s="222">
        <f t="shared" si="1"/>
        <v>0</v>
      </c>
      <c r="AB26" s="119">
        <v>18</v>
      </c>
    </row>
    <row r="27" spans="1:28">
      <c r="A27" s="116">
        <v>19</v>
      </c>
      <c r="B27" s="118"/>
      <c r="C27" s="228"/>
      <c r="D27" s="221"/>
      <c r="E27" s="221"/>
      <c r="F27" s="221"/>
      <c r="G27" s="221"/>
      <c r="H27" s="221"/>
      <c r="I27" s="221"/>
      <c r="J27" s="221"/>
      <c r="K27" s="221"/>
      <c r="L27" s="223"/>
      <c r="M27" s="221"/>
      <c r="N27" s="229"/>
      <c r="O27" s="223"/>
      <c r="P27" s="223"/>
      <c r="Q27" s="228"/>
      <c r="R27" s="221"/>
      <c r="S27" s="229"/>
      <c r="T27" s="223"/>
      <c r="U27" s="223"/>
      <c r="V27" s="228"/>
      <c r="W27" s="229"/>
      <c r="X27" s="223"/>
      <c r="Y27" s="223"/>
      <c r="Z27" s="222">
        <f t="shared" si="2"/>
        <v>0</v>
      </c>
      <c r="AA27" s="222">
        <f t="shared" si="1"/>
        <v>0</v>
      </c>
      <c r="AB27" s="119">
        <v>19</v>
      </c>
    </row>
    <row r="28" spans="1:28">
      <c r="A28" s="116">
        <v>20</v>
      </c>
      <c r="B28" s="118"/>
      <c r="C28" s="228">
        <v>16632773.970000001</v>
      </c>
      <c r="D28" s="221"/>
      <c r="E28" s="221">
        <v>2113278.17</v>
      </c>
      <c r="F28" s="221"/>
      <c r="G28" s="221">
        <v>253436.98</v>
      </c>
      <c r="H28" s="221"/>
      <c r="I28" s="221"/>
      <c r="J28" s="221"/>
      <c r="K28" s="221"/>
      <c r="L28" s="223"/>
      <c r="M28" s="221">
        <f>4920+3940</f>
        <v>8860</v>
      </c>
      <c r="N28" s="229">
        <v>100</v>
      </c>
      <c r="O28" s="223"/>
      <c r="P28" s="223"/>
      <c r="Q28" s="228">
        <v>0</v>
      </c>
      <c r="R28" s="221">
        <v>927882</v>
      </c>
      <c r="S28" s="229">
        <v>11649</v>
      </c>
      <c r="T28" s="223"/>
      <c r="U28" s="223"/>
      <c r="V28" s="228"/>
      <c r="W28" s="229"/>
      <c r="X28" s="223"/>
      <c r="Y28" s="223"/>
      <c r="Z28" s="222">
        <f t="shared" si="2"/>
        <v>19927371.120000001</v>
      </c>
      <c r="AA28" s="222">
        <f t="shared" si="1"/>
        <v>20609</v>
      </c>
      <c r="AB28" s="119">
        <v>20</v>
      </c>
    </row>
    <row r="29" spans="1:28">
      <c r="A29" s="116">
        <v>21</v>
      </c>
      <c r="B29" s="118"/>
      <c r="C29" s="228">
        <v>608670226.51999998</v>
      </c>
      <c r="D29" s="221"/>
      <c r="E29" s="221">
        <v>16088336.26</v>
      </c>
      <c r="F29" s="221"/>
      <c r="G29" s="221"/>
      <c r="H29" s="221"/>
      <c r="I29" s="221"/>
      <c r="J29" s="221"/>
      <c r="K29" s="221"/>
      <c r="L29" s="223"/>
      <c r="M29" s="221">
        <v>4297</v>
      </c>
      <c r="N29" s="229">
        <v>525</v>
      </c>
      <c r="O29" s="223"/>
      <c r="P29" s="223"/>
      <c r="Q29" s="228">
        <v>95472.68</v>
      </c>
      <c r="R29" s="221">
        <v>1589</v>
      </c>
      <c r="S29" s="229">
        <v>18454</v>
      </c>
      <c r="T29" s="223"/>
      <c r="U29" s="223"/>
      <c r="V29" s="228"/>
      <c r="W29" s="229"/>
      <c r="X29" s="223"/>
      <c r="Y29" s="223"/>
      <c r="Z29" s="222">
        <f t="shared" si="2"/>
        <v>624855624.45999992</v>
      </c>
      <c r="AA29" s="222">
        <f t="shared" si="1"/>
        <v>23276</v>
      </c>
      <c r="AB29" s="119">
        <v>21</v>
      </c>
    </row>
    <row r="30" spans="1:28">
      <c r="A30" s="116">
        <v>22</v>
      </c>
      <c r="B30" s="118"/>
      <c r="C30" s="228">
        <v>62065837.409999996</v>
      </c>
      <c r="D30" s="221"/>
      <c r="E30" s="221">
        <v>23815846.809999999</v>
      </c>
      <c r="F30" s="221"/>
      <c r="G30" s="221"/>
      <c r="H30" s="221"/>
      <c r="I30" s="221"/>
      <c r="J30" s="221"/>
      <c r="K30" s="221"/>
      <c r="L30" s="223"/>
      <c r="M30" s="221"/>
      <c r="N30" s="229"/>
      <c r="O30" s="223"/>
      <c r="P30" s="223"/>
      <c r="Q30" s="228">
        <v>17977.91</v>
      </c>
      <c r="R30" s="221">
        <v>0</v>
      </c>
      <c r="S30" s="229">
        <v>53318</v>
      </c>
      <c r="T30" s="223"/>
      <c r="U30" s="223"/>
      <c r="V30" s="228"/>
      <c r="W30" s="229"/>
      <c r="X30" s="223"/>
      <c r="Y30" s="223"/>
      <c r="Z30" s="222">
        <f t="shared" si="2"/>
        <v>85899662.129999995</v>
      </c>
      <c r="AA30" s="222">
        <f t="shared" si="1"/>
        <v>53318</v>
      </c>
      <c r="AB30" s="119">
        <v>22</v>
      </c>
    </row>
    <row r="31" spans="1:28">
      <c r="A31" s="116">
        <v>23</v>
      </c>
      <c r="B31" s="118"/>
      <c r="C31" s="228">
        <v>516444754.07999998</v>
      </c>
      <c r="D31" s="221"/>
      <c r="E31" s="221">
        <v>13574545.630000001</v>
      </c>
      <c r="F31" s="221"/>
      <c r="G31" s="221"/>
      <c r="H31" s="221"/>
      <c r="I31" s="221"/>
      <c r="J31" s="221"/>
      <c r="K31" s="221"/>
      <c r="L31" s="223"/>
      <c r="M31" s="221">
        <v>6480</v>
      </c>
      <c r="N31" s="229"/>
      <c r="O31" s="223"/>
      <c r="P31" s="223"/>
      <c r="Q31" s="228">
        <v>0</v>
      </c>
      <c r="R31" s="221">
        <v>472447230.19999999</v>
      </c>
      <c r="S31" s="229">
        <v>16547</v>
      </c>
      <c r="T31" s="223"/>
      <c r="U31" s="223"/>
      <c r="V31" s="228">
        <v>979667</v>
      </c>
      <c r="W31" s="229">
        <v>93071.93</v>
      </c>
      <c r="X31" s="223"/>
      <c r="Y31" s="223"/>
      <c r="Z31" s="222">
        <f t="shared" si="2"/>
        <v>1003446196.91</v>
      </c>
      <c r="AA31" s="222">
        <f t="shared" si="1"/>
        <v>116098.93</v>
      </c>
      <c r="AB31" s="119">
        <v>23</v>
      </c>
    </row>
    <row r="32" spans="1:28">
      <c r="A32" s="116">
        <v>24</v>
      </c>
      <c r="B32" s="118"/>
      <c r="C32" s="228"/>
      <c r="D32" s="221"/>
      <c r="E32" s="221"/>
      <c r="F32" s="221"/>
      <c r="G32" s="221"/>
      <c r="H32" s="221"/>
      <c r="I32" s="221"/>
      <c r="J32" s="221"/>
      <c r="K32" s="221"/>
      <c r="L32" s="223"/>
      <c r="M32" s="221"/>
      <c r="N32" s="229"/>
      <c r="O32" s="223"/>
      <c r="P32" s="223"/>
      <c r="Q32" s="228"/>
      <c r="R32" s="221"/>
      <c r="S32" s="229"/>
      <c r="T32" s="223"/>
      <c r="U32" s="223"/>
      <c r="V32" s="228"/>
      <c r="W32" s="229"/>
      <c r="X32" s="223"/>
      <c r="Y32" s="223"/>
      <c r="Z32" s="222">
        <f t="shared" si="2"/>
        <v>0</v>
      </c>
      <c r="AA32" s="222">
        <f t="shared" si="1"/>
        <v>0</v>
      </c>
      <c r="AB32" s="119">
        <v>24</v>
      </c>
    </row>
    <row r="33" spans="1:28">
      <c r="A33" s="116">
        <v>25</v>
      </c>
      <c r="B33" s="118"/>
      <c r="C33" s="228"/>
      <c r="D33" s="221"/>
      <c r="E33" s="221"/>
      <c r="F33" s="221"/>
      <c r="G33" s="221"/>
      <c r="H33" s="221"/>
      <c r="I33" s="221"/>
      <c r="J33" s="221"/>
      <c r="K33" s="221"/>
      <c r="L33" s="223"/>
      <c r="M33" s="221"/>
      <c r="N33" s="229"/>
      <c r="O33" s="223"/>
      <c r="P33" s="223"/>
      <c r="Q33" s="228"/>
      <c r="R33" s="221"/>
      <c r="S33" s="229"/>
      <c r="T33" s="223"/>
      <c r="U33" s="223"/>
      <c r="V33" s="228"/>
      <c r="W33" s="229"/>
      <c r="X33" s="223"/>
      <c r="Y33" s="223"/>
      <c r="Z33" s="222">
        <f t="shared" si="0"/>
        <v>0</v>
      </c>
      <c r="AA33" s="222">
        <f t="shared" si="1"/>
        <v>0</v>
      </c>
      <c r="AB33" s="119">
        <v>25</v>
      </c>
    </row>
    <row r="34" spans="1:28">
      <c r="A34" s="116">
        <v>26</v>
      </c>
      <c r="B34" s="118"/>
      <c r="C34" s="228">
        <v>52836550.990000002</v>
      </c>
      <c r="D34" s="221"/>
      <c r="E34" s="221">
        <v>16039792.359999999</v>
      </c>
      <c r="F34" s="221"/>
      <c r="G34" s="221">
        <v>28318.83</v>
      </c>
      <c r="H34" s="221"/>
      <c r="I34" s="221"/>
      <c r="J34" s="221"/>
      <c r="K34" s="221"/>
      <c r="L34" s="223"/>
      <c r="M34" s="221">
        <f>4690+4690</f>
        <v>9380</v>
      </c>
      <c r="N34" s="229">
        <f>425+275</f>
        <v>700</v>
      </c>
      <c r="O34" s="223"/>
      <c r="P34" s="223"/>
      <c r="Q34" s="228">
        <v>0</v>
      </c>
      <c r="R34" s="221">
        <v>964278</v>
      </c>
      <c r="S34" s="229">
        <v>0</v>
      </c>
      <c r="T34" s="223"/>
      <c r="U34" s="223"/>
      <c r="V34" s="228"/>
      <c r="W34" s="229"/>
      <c r="X34" s="223"/>
      <c r="Y34" s="223"/>
      <c r="Z34" s="222">
        <f t="shared" si="0"/>
        <v>69868940.179999992</v>
      </c>
      <c r="AA34" s="222">
        <f t="shared" si="1"/>
        <v>10080</v>
      </c>
      <c r="AB34" s="119">
        <v>26</v>
      </c>
    </row>
    <row r="35" spans="1:28">
      <c r="A35" s="116">
        <v>27</v>
      </c>
      <c r="B35" s="118"/>
      <c r="C35" s="228">
        <v>29944137.489999998</v>
      </c>
      <c r="D35" s="221"/>
      <c r="E35" s="221">
        <v>13846240.970000001</v>
      </c>
      <c r="F35" s="221"/>
      <c r="G35" s="221">
        <v>185187.59</v>
      </c>
      <c r="H35" s="221"/>
      <c r="I35" s="221">
        <v>9168.51</v>
      </c>
      <c r="J35" s="221"/>
      <c r="K35" s="221"/>
      <c r="L35" s="223"/>
      <c r="M35" s="221"/>
      <c r="N35" s="229"/>
      <c r="O35" s="223"/>
      <c r="P35" s="223"/>
      <c r="Q35" s="228">
        <v>46076.51</v>
      </c>
      <c r="R35" s="221">
        <v>1593.34</v>
      </c>
      <c r="S35" s="229">
        <v>18610</v>
      </c>
      <c r="T35" s="223"/>
      <c r="U35" s="223"/>
      <c r="V35" s="228"/>
      <c r="W35" s="229"/>
      <c r="X35" s="223"/>
      <c r="Y35" s="223"/>
      <c r="Z35" s="222">
        <f t="shared" si="0"/>
        <v>44032404.410000004</v>
      </c>
      <c r="AA35" s="222">
        <f t="shared" si="1"/>
        <v>18610</v>
      </c>
      <c r="AB35" s="119">
        <v>27</v>
      </c>
    </row>
    <row r="36" spans="1:28">
      <c r="A36" s="116">
        <v>28</v>
      </c>
      <c r="B36" s="118"/>
      <c r="C36" s="228">
        <v>90434394.459999993</v>
      </c>
      <c r="D36" s="221"/>
      <c r="E36" s="221">
        <v>14361225.130000001</v>
      </c>
      <c r="F36" s="221"/>
      <c r="G36" s="221">
        <v>2528014.2400000002</v>
      </c>
      <c r="H36" s="221"/>
      <c r="I36" s="221"/>
      <c r="J36" s="221"/>
      <c r="K36" s="221">
        <v>77253283.239999995</v>
      </c>
      <c r="L36" s="223"/>
      <c r="M36" s="221">
        <v>4490</v>
      </c>
      <c r="N36" s="229">
        <v>125</v>
      </c>
      <c r="O36" s="223"/>
      <c r="P36" s="223"/>
      <c r="Q36" s="228">
        <v>1817.5</v>
      </c>
      <c r="R36" s="221">
        <v>0</v>
      </c>
      <c r="S36" s="229">
        <v>17579</v>
      </c>
      <c r="T36" s="223"/>
      <c r="U36" s="223"/>
      <c r="V36" s="228"/>
      <c r="W36" s="229"/>
      <c r="X36" s="223"/>
      <c r="Y36" s="223"/>
      <c r="Z36" s="222">
        <f t="shared" si="0"/>
        <v>184578734.56999999</v>
      </c>
      <c r="AA36" s="222">
        <f t="shared" si="1"/>
        <v>22194</v>
      </c>
      <c r="AB36" s="119">
        <v>28</v>
      </c>
    </row>
    <row r="37" spans="1:28">
      <c r="A37" s="124">
        <v>29</v>
      </c>
      <c r="B37" s="125"/>
      <c r="C37" s="255">
        <f>169312271.89+400</f>
        <v>169312671.88999999</v>
      </c>
      <c r="D37" s="254"/>
      <c r="E37" s="258">
        <v>11101327.6</v>
      </c>
      <c r="F37" s="254"/>
      <c r="G37" s="258"/>
      <c r="H37" s="254"/>
      <c r="I37" s="258"/>
      <c r="J37" s="254"/>
      <c r="K37" s="254"/>
      <c r="L37" s="224"/>
      <c r="M37" s="224">
        <v>5410</v>
      </c>
      <c r="N37" s="234">
        <v>50</v>
      </c>
      <c r="O37" s="224"/>
      <c r="P37" s="224"/>
      <c r="Q37" s="233">
        <v>0</v>
      </c>
      <c r="R37" s="224">
        <v>2586718.87</v>
      </c>
      <c r="S37" s="259">
        <v>16028</v>
      </c>
      <c r="T37" s="224"/>
      <c r="U37" s="224"/>
      <c r="V37" s="233"/>
      <c r="W37" s="234"/>
      <c r="X37" s="224"/>
      <c r="Y37" s="224"/>
      <c r="Z37" s="225">
        <f>+C37++E37+G37+I37+K37+Q37+R37+V37</f>
        <v>183000718.35999998</v>
      </c>
      <c r="AA37" s="242">
        <f t="shared" si="1"/>
        <v>21488</v>
      </c>
      <c r="AB37" s="126">
        <v>29</v>
      </c>
    </row>
    <row r="38" spans="1:28" ht="6" customHeight="1">
      <c r="C38" s="226"/>
      <c r="D38" s="218"/>
      <c r="E38" s="218"/>
      <c r="F38" s="218"/>
      <c r="G38" s="218"/>
      <c r="H38" s="218"/>
      <c r="I38" s="218"/>
      <c r="J38" s="218"/>
      <c r="K38" s="218"/>
      <c r="L38" s="218"/>
      <c r="M38" s="218"/>
      <c r="N38" s="232"/>
      <c r="Q38" s="226"/>
      <c r="R38" s="218"/>
      <c r="S38" s="232"/>
      <c r="V38" s="226"/>
      <c r="W38" s="232"/>
    </row>
    <row r="39" spans="1:28">
      <c r="A39" s="113" t="s">
        <v>42</v>
      </c>
      <c r="B39" s="114"/>
      <c r="C39" s="238"/>
      <c r="D39" s="213"/>
      <c r="E39" s="213"/>
      <c r="F39" s="213"/>
      <c r="G39" s="213"/>
      <c r="H39" s="213"/>
      <c r="I39" s="213"/>
      <c r="J39" s="213"/>
      <c r="K39" s="213"/>
      <c r="L39" s="213"/>
      <c r="M39" s="213"/>
      <c r="N39" s="239"/>
      <c r="O39" s="213"/>
      <c r="P39" s="213"/>
      <c r="Q39" s="238"/>
      <c r="R39" s="217"/>
      <c r="S39" s="240"/>
      <c r="T39" s="217"/>
      <c r="U39" s="217"/>
      <c r="V39" s="241"/>
      <c r="W39" s="240"/>
      <c r="X39" s="217"/>
      <c r="Y39" s="217"/>
      <c r="Z39" s="213" t="s">
        <v>41</v>
      </c>
      <c r="AA39" s="213"/>
      <c r="AB39" s="115" t="s">
        <v>42</v>
      </c>
    </row>
    <row r="40" spans="1:28">
      <c r="A40" s="116">
        <v>2024</v>
      </c>
      <c r="B40" s="117"/>
      <c r="C40" s="226"/>
      <c r="D40" s="218"/>
      <c r="E40" s="218"/>
      <c r="F40" s="218"/>
      <c r="G40" s="218"/>
      <c r="H40" s="218"/>
      <c r="I40" s="218"/>
      <c r="J40" s="218"/>
      <c r="K40" s="218"/>
      <c r="L40" s="218"/>
      <c r="M40" s="218"/>
      <c r="N40" s="232"/>
      <c r="O40" s="218"/>
      <c r="P40" s="218"/>
      <c r="Q40" s="226"/>
      <c r="R40" s="218"/>
      <c r="S40" s="232"/>
      <c r="T40" s="218"/>
      <c r="U40" s="218"/>
      <c r="V40" s="226"/>
      <c r="W40" s="232"/>
      <c r="X40" s="218"/>
      <c r="Y40" s="218"/>
      <c r="Z40" s="220"/>
      <c r="AA40" s="220"/>
      <c r="AB40" s="119">
        <v>2024</v>
      </c>
    </row>
    <row r="41" spans="1:28">
      <c r="A41" s="116">
        <v>1</v>
      </c>
      <c r="B41" s="118"/>
      <c r="C41" s="228">
        <v>19837666.829999998</v>
      </c>
      <c r="D41" s="221"/>
      <c r="E41" s="221">
        <v>0</v>
      </c>
      <c r="F41" s="221"/>
      <c r="G41" s="221"/>
      <c r="H41" s="221"/>
      <c r="I41" s="221"/>
      <c r="J41" s="221"/>
      <c r="K41" s="221"/>
      <c r="L41" s="223"/>
      <c r="M41" s="223">
        <v>4120</v>
      </c>
      <c r="N41" s="231">
        <v>475</v>
      </c>
      <c r="O41" s="223"/>
      <c r="P41" s="223"/>
      <c r="Q41" s="230">
        <v>0</v>
      </c>
      <c r="R41" s="223">
        <v>798908</v>
      </c>
      <c r="S41" s="231">
        <v>70879</v>
      </c>
      <c r="T41" s="223"/>
      <c r="U41" s="223"/>
      <c r="V41" s="230">
        <v>2033854</v>
      </c>
      <c r="W41" s="231">
        <v>2372851.73</v>
      </c>
      <c r="X41" s="223"/>
      <c r="Y41" s="223"/>
      <c r="Z41" s="222">
        <f>+C41+E41+G41+I41+K41+Q41+R41+V41</f>
        <v>22670428.829999998</v>
      </c>
      <c r="AA41" s="222">
        <f t="shared" ref="AA41:AA71" si="3">+M41+N41+S41+W41</f>
        <v>2448325.73</v>
      </c>
      <c r="AB41" s="119">
        <v>1</v>
      </c>
    </row>
    <row r="42" spans="1:28">
      <c r="A42" s="116">
        <v>2</v>
      </c>
      <c r="B42" s="118"/>
      <c r="C42" s="228"/>
      <c r="D42" s="221"/>
      <c r="E42" s="221"/>
      <c r="F42" s="221"/>
      <c r="G42" s="221"/>
      <c r="H42" s="221"/>
      <c r="I42" s="221"/>
      <c r="J42" s="221"/>
      <c r="K42" s="221"/>
      <c r="L42" s="223"/>
      <c r="M42" s="221"/>
      <c r="N42" s="229"/>
      <c r="O42" s="223"/>
      <c r="P42" s="223"/>
      <c r="Q42" s="228"/>
      <c r="R42" s="221"/>
      <c r="S42" s="229"/>
      <c r="T42" s="223"/>
      <c r="U42" s="223"/>
      <c r="V42" s="230"/>
      <c r="W42" s="231"/>
      <c r="X42" s="223"/>
      <c r="Y42" s="223"/>
      <c r="Z42" s="222">
        <f>+C42+E42+G42+I42+K42+Q42+R42+V42</f>
        <v>0</v>
      </c>
      <c r="AA42" s="222">
        <f t="shared" si="3"/>
        <v>0</v>
      </c>
      <c r="AB42" s="119">
        <v>2</v>
      </c>
    </row>
    <row r="43" spans="1:28">
      <c r="A43" s="116">
        <v>3</v>
      </c>
      <c r="B43" s="118"/>
      <c r="C43" s="228"/>
      <c r="D43" s="221"/>
      <c r="E43" s="221"/>
      <c r="F43" s="221"/>
      <c r="G43" s="221"/>
      <c r="H43" s="221"/>
      <c r="I43" s="221"/>
      <c r="J43" s="221"/>
      <c r="K43" s="221"/>
      <c r="L43" s="223"/>
      <c r="M43" s="221"/>
      <c r="N43" s="229"/>
      <c r="O43" s="223"/>
      <c r="P43" s="223"/>
      <c r="Q43" s="228"/>
      <c r="R43" s="221"/>
      <c r="S43" s="229"/>
      <c r="T43" s="223"/>
      <c r="U43" s="223"/>
      <c r="V43" s="228"/>
      <c r="W43" s="229"/>
      <c r="X43" s="223"/>
      <c r="Y43" s="223"/>
      <c r="Z43" s="222">
        <f t="shared" ref="Z43:Z70" si="4">+C43+E43+G43+I43+K43+Q43+R43+V43</f>
        <v>0</v>
      </c>
      <c r="AA43" s="222">
        <f t="shared" si="3"/>
        <v>0</v>
      </c>
      <c r="AB43" s="119">
        <v>3</v>
      </c>
    </row>
    <row r="44" spans="1:28">
      <c r="A44" s="116">
        <v>4</v>
      </c>
      <c r="B44" s="118"/>
      <c r="C44" s="228">
        <v>501364.06</v>
      </c>
      <c r="D44" s="221"/>
      <c r="E44" s="221">
        <v>11970851.630000001</v>
      </c>
      <c r="F44" s="221"/>
      <c r="G44" s="221">
        <v>86506.12</v>
      </c>
      <c r="H44" s="221"/>
      <c r="I44" s="221"/>
      <c r="J44" s="221"/>
      <c r="K44" s="221"/>
      <c r="L44" s="223"/>
      <c r="M44" s="221">
        <f>5290+4565</f>
        <v>9855</v>
      </c>
      <c r="N44" s="229">
        <v>75</v>
      </c>
      <c r="O44" s="223"/>
      <c r="P44" s="223"/>
      <c r="Q44" s="228">
        <v>49296.800000000003</v>
      </c>
      <c r="R44" s="221">
        <v>422545</v>
      </c>
      <c r="S44" s="229">
        <v>0</v>
      </c>
      <c r="T44" s="223"/>
      <c r="U44" s="223"/>
      <c r="V44" s="228"/>
      <c r="W44" s="229"/>
      <c r="X44" s="223"/>
      <c r="Y44" s="223"/>
      <c r="Z44" s="222">
        <f t="shared" si="4"/>
        <v>13030563.610000001</v>
      </c>
      <c r="AA44" s="222">
        <f t="shared" si="3"/>
        <v>9930</v>
      </c>
      <c r="AB44" s="119">
        <v>4</v>
      </c>
    </row>
    <row r="45" spans="1:28">
      <c r="A45" s="116">
        <v>5</v>
      </c>
      <c r="B45" s="118"/>
      <c r="C45" s="228">
        <v>122966563.04000001</v>
      </c>
      <c r="D45" s="221"/>
      <c r="E45" s="221">
        <v>11001842.32</v>
      </c>
      <c r="F45" s="221"/>
      <c r="G45" s="221">
        <v>93883.5</v>
      </c>
      <c r="H45" s="221"/>
      <c r="I45" s="221"/>
      <c r="J45" s="221"/>
      <c r="K45" s="221"/>
      <c r="L45" s="223"/>
      <c r="M45" s="221"/>
      <c r="N45" s="229"/>
      <c r="O45" s="223"/>
      <c r="P45" s="223"/>
      <c r="Q45" s="228">
        <v>503.99</v>
      </c>
      <c r="R45" s="221">
        <v>741</v>
      </c>
      <c r="S45" s="229">
        <v>22369</v>
      </c>
      <c r="T45" s="223"/>
      <c r="U45" s="223"/>
      <c r="V45" s="228"/>
      <c r="W45" s="229"/>
      <c r="X45" s="223"/>
      <c r="Y45" s="223"/>
      <c r="Z45" s="222">
        <f t="shared" si="4"/>
        <v>134063533.85000001</v>
      </c>
      <c r="AA45" s="222">
        <f t="shared" si="3"/>
        <v>22369</v>
      </c>
      <c r="AB45" s="119">
        <v>5</v>
      </c>
    </row>
    <row r="46" spans="1:28">
      <c r="A46" s="116">
        <v>6</v>
      </c>
      <c r="B46" s="118"/>
      <c r="C46" s="228">
        <v>29505835.010000002</v>
      </c>
      <c r="D46" s="221"/>
      <c r="E46" s="221">
        <v>19593351.920000002</v>
      </c>
      <c r="F46" s="256"/>
      <c r="G46" s="221">
        <v>243463.24</v>
      </c>
      <c r="H46" s="256"/>
      <c r="I46" s="221"/>
      <c r="J46" s="256"/>
      <c r="K46" s="221"/>
      <c r="L46" s="223"/>
      <c r="M46" s="221">
        <v>10050</v>
      </c>
      <c r="N46" s="229">
        <v>825</v>
      </c>
      <c r="O46" s="223"/>
      <c r="P46" s="223"/>
      <c r="Q46" s="228">
        <v>840.67</v>
      </c>
      <c r="R46" s="221">
        <v>358</v>
      </c>
      <c r="S46" s="229">
        <v>26625</v>
      </c>
      <c r="T46" s="223"/>
      <c r="U46" s="223"/>
      <c r="V46" s="228"/>
      <c r="W46" s="229"/>
      <c r="X46" s="223"/>
      <c r="Y46" s="223"/>
      <c r="Z46" s="222">
        <f t="shared" si="4"/>
        <v>49343848.840000011</v>
      </c>
      <c r="AA46" s="222">
        <f t="shared" si="3"/>
        <v>37500</v>
      </c>
      <c r="AB46" s="119">
        <v>6</v>
      </c>
    </row>
    <row r="47" spans="1:28">
      <c r="A47" s="116">
        <v>7</v>
      </c>
      <c r="B47" s="118"/>
      <c r="C47" s="228">
        <v>46969624.240000002</v>
      </c>
      <c r="D47" s="221"/>
      <c r="E47" s="221">
        <v>9913471.4499999993</v>
      </c>
      <c r="F47" s="221"/>
      <c r="G47" s="221">
        <v>600</v>
      </c>
      <c r="H47" s="221"/>
      <c r="I47" s="221">
        <v>66297.05</v>
      </c>
      <c r="J47" s="221"/>
      <c r="K47" s="221"/>
      <c r="L47" s="223"/>
      <c r="M47" s="221">
        <v>5960</v>
      </c>
      <c r="N47" s="229"/>
      <c r="O47" s="223"/>
      <c r="P47" s="223"/>
      <c r="Q47" s="228">
        <v>1458.52</v>
      </c>
      <c r="R47" s="221">
        <v>20808.68</v>
      </c>
      <c r="S47" s="229">
        <v>21032</v>
      </c>
      <c r="T47" s="223"/>
      <c r="U47" s="223"/>
      <c r="V47" s="228"/>
      <c r="W47" s="229"/>
      <c r="X47" s="223"/>
      <c r="Y47" s="223"/>
      <c r="Z47" s="222">
        <f t="shared" si="4"/>
        <v>56972259.939999998</v>
      </c>
      <c r="AA47" s="222">
        <f t="shared" si="3"/>
        <v>26992</v>
      </c>
      <c r="AB47" s="119">
        <v>7</v>
      </c>
    </row>
    <row r="48" spans="1:28">
      <c r="A48" s="116">
        <v>8</v>
      </c>
      <c r="B48" s="118"/>
      <c r="C48" s="228">
        <v>857958247.60000002</v>
      </c>
      <c r="D48" s="221"/>
      <c r="E48" s="221">
        <v>1570931.78</v>
      </c>
      <c r="F48" s="221"/>
      <c r="G48" s="221">
        <v>5956.59</v>
      </c>
      <c r="H48" s="221"/>
      <c r="I48" s="221"/>
      <c r="J48" s="221"/>
      <c r="K48" s="221"/>
      <c r="L48" s="223"/>
      <c r="M48" s="221">
        <v>4160</v>
      </c>
      <c r="N48" s="229"/>
      <c r="O48" s="223"/>
      <c r="P48" s="223"/>
      <c r="Q48" s="228">
        <v>146.76</v>
      </c>
      <c r="R48" s="221">
        <v>827601351.86000001</v>
      </c>
      <c r="S48" s="229">
        <v>52258</v>
      </c>
      <c r="T48" s="223"/>
      <c r="U48" s="223"/>
      <c r="V48" s="228">
        <v>9187707</v>
      </c>
      <c r="W48" s="229">
        <v>11141707.75</v>
      </c>
      <c r="X48" s="223"/>
      <c r="Y48" s="223"/>
      <c r="Z48" s="222">
        <f t="shared" si="4"/>
        <v>1696324341.5900002</v>
      </c>
      <c r="AA48" s="222">
        <f t="shared" si="3"/>
        <v>11198125.75</v>
      </c>
      <c r="AB48" s="119">
        <v>8</v>
      </c>
    </row>
    <row r="49" spans="1:28">
      <c r="A49" s="116">
        <v>9</v>
      </c>
      <c r="B49" s="118"/>
      <c r="C49" s="228"/>
      <c r="D49" s="221"/>
      <c r="E49" s="221"/>
      <c r="F49" s="221"/>
      <c r="G49" s="221"/>
      <c r="H49" s="221"/>
      <c r="I49" s="221"/>
      <c r="J49" s="221"/>
      <c r="K49" s="221"/>
      <c r="L49" s="223"/>
      <c r="M49" s="221"/>
      <c r="N49" s="229"/>
      <c r="O49" s="223"/>
      <c r="P49" s="223"/>
      <c r="Q49" s="228"/>
      <c r="R49" s="221"/>
      <c r="S49" s="229"/>
      <c r="T49" s="223"/>
      <c r="U49" s="223"/>
      <c r="V49" s="228"/>
      <c r="W49" s="229"/>
      <c r="X49" s="223"/>
      <c r="Y49" s="223"/>
      <c r="Z49" s="222">
        <f t="shared" si="4"/>
        <v>0</v>
      </c>
      <c r="AA49" s="222">
        <f t="shared" si="3"/>
        <v>0</v>
      </c>
      <c r="AB49" s="119">
        <v>9</v>
      </c>
    </row>
    <row r="50" spans="1:28">
      <c r="A50" s="116">
        <v>10</v>
      </c>
      <c r="B50" s="118"/>
      <c r="C50" s="228"/>
      <c r="D50" s="221"/>
      <c r="E50" s="221"/>
      <c r="F50" s="221"/>
      <c r="G50" s="221"/>
      <c r="H50" s="221"/>
      <c r="I50" s="221"/>
      <c r="J50" s="221"/>
      <c r="K50" s="221"/>
      <c r="L50" s="223"/>
      <c r="M50" s="221"/>
      <c r="N50" s="229"/>
      <c r="O50" s="223"/>
      <c r="P50" s="223"/>
      <c r="Q50" s="228"/>
      <c r="R50" s="221"/>
      <c r="S50" s="229"/>
      <c r="T50" s="223"/>
      <c r="U50" s="223"/>
      <c r="V50" s="228"/>
      <c r="W50" s="229"/>
      <c r="X50" s="223"/>
      <c r="Y50" s="223"/>
      <c r="Z50" s="222">
        <f t="shared" si="4"/>
        <v>0</v>
      </c>
      <c r="AA50" s="222">
        <f t="shared" si="3"/>
        <v>0</v>
      </c>
      <c r="AB50" s="119">
        <v>10</v>
      </c>
    </row>
    <row r="51" spans="1:28">
      <c r="A51" s="116">
        <v>11</v>
      </c>
      <c r="B51" s="118"/>
      <c r="C51" s="228">
        <v>41536017.899999999</v>
      </c>
      <c r="D51" s="221"/>
      <c r="E51" s="221">
        <v>7794490.8499999996</v>
      </c>
      <c r="F51" s="221"/>
      <c r="G51" s="221"/>
      <c r="H51" s="221"/>
      <c r="I51" s="221">
        <v>60268.53</v>
      </c>
      <c r="J51" s="221"/>
      <c r="K51" s="221"/>
      <c r="L51" s="223"/>
      <c r="M51" s="221">
        <f>5600+4610</f>
        <v>10210</v>
      </c>
      <c r="N51" s="229">
        <v>100</v>
      </c>
      <c r="O51" s="223"/>
      <c r="P51" s="223"/>
      <c r="Q51" s="228">
        <v>28176.65</v>
      </c>
      <c r="R51" s="221">
        <v>1745579.32</v>
      </c>
      <c r="S51" s="229">
        <v>759746.72</v>
      </c>
      <c r="T51" s="223"/>
      <c r="U51" s="223"/>
      <c r="V51" s="228"/>
      <c r="W51" s="229"/>
      <c r="X51" s="223"/>
      <c r="Y51" s="223"/>
      <c r="Z51" s="222">
        <f t="shared" si="4"/>
        <v>51164533.25</v>
      </c>
      <c r="AA51" s="222">
        <f t="shared" si="3"/>
        <v>770056.72</v>
      </c>
      <c r="AB51" s="119">
        <v>11</v>
      </c>
    </row>
    <row r="52" spans="1:28">
      <c r="A52" s="116">
        <v>12</v>
      </c>
      <c r="B52" s="118"/>
      <c r="C52" s="228">
        <v>29772069.690000001</v>
      </c>
      <c r="D52" s="221"/>
      <c r="E52" s="221">
        <v>14722521.720000001</v>
      </c>
      <c r="F52" s="221"/>
      <c r="G52" s="221">
        <v>19920</v>
      </c>
      <c r="H52" s="221"/>
      <c r="I52" s="221">
        <v>29752.04</v>
      </c>
      <c r="J52" s="221"/>
      <c r="K52" s="221"/>
      <c r="L52" s="223"/>
      <c r="M52" s="221"/>
      <c r="N52" s="229"/>
      <c r="O52" s="223"/>
      <c r="P52" s="223"/>
      <c r="Q52" s="228">
        <v>791.63</v>
      </c>
      <c r="R52" s="221">
        <v>596</v>
      </c>
      <c r="S52" s="229">
        <v>13695</v>
      </c>
      <c r="T52" s="223"/>
      <c r="U52" s="223"/>
      <c r="V52" s="228"/>
      <c r="W52" s="229"/>
      <c r="X52" s="223"/>
      <c r="Y52" s="223"/>
      <c r="Z52" s="222">
        <f t="shared" si="4"/>
        <v>44545651.080000006</v>
      </c>
      <c r="AA52" s="222">
        <f t="shared" si="3"/>
        <v>13695</v>
      </c>
      <c r="AB52" s="119">
        <v>12</v>
      </c>
    </row>
    <row r="53" spans="1:28">
      <c r="A53" s="116">
        <v>13</v>
      </c>
      <c r="B53" s="118"/>
      <c r="C53" s="228">
        <v>37903110.109999999</v>
      </c>
      <c r="D53" s="221"/>
      <c r="E53" s="221">
        <v>29527483.629999999</v>
      </c>
      <c r="F53" s="221"/>
      <c r="G53" s="221">
        <v>12646309.789999999</v>
      </c>
      <c r="H53" s="221"/>
      <c r="I53" s="221"/>
      <c r="J53" s="221"/>
      <c r="K53" s="221"/>
      <c r="L53" s="223"/>
      <c r="M53" s="221">
        <v>5070</v>
      </c>
      <c r="N53" s="229">
        <v>175</v>
      </c>
      <c r="O53" s="223"/>
      <c r="P53" s="223"/>
      <c r="Q53" s="228">
        <v>2029.82</v>
      </c>
      <c r="R53" s="221">
        <v>0</v>
      </c>
      <c r="S53" s="229">
        <v>14382</v>
      </c>
      <c r="T53" s="223"/>
      <c r="U53" s="223"/>
      <c r="V53" s="228"/>
      <c r="W53" s="229"/>
      <c r="X53" s="223"/>
      <c r="Y53" s="223"/>
      <c r="Z53" s="222">
        <f t="shared" si="4"/>
        <v>80078933.349999994</v>
      </c>
      <c r="AA53" s="222">
        <f t="shared" si="3"/>
        <v>19627</v>
      </c>
      <c r="AB53" s="119">
        <v>13</v>
      </c>
    </row>
    <row r="54" spans="1:28">
      <c r="A54" s="116">
        <v>14</v>
      </c>
      <c r="B54" s="118"/>
      <c r="C54" s="228">
        <v>81662220.120000005</v>
      </c>
      <c r="D54" s="221"/>
      <c r="E54" s="221">
        <v>10836490.789999999</v>
      </c>
      <c r="F54" s="221"/>
      <c r="G54" s="221">
        <v>1485.59</v>
      </c>
      <c r="H54" s="221"/>
      <c r="I54" s="221"/>
      <c r="J54" s="221"/>
      <c r="K54" s="221"/>
      <c r="L54" s="223"/>
      <c r="M54" s="221">
        <v>5160</v>
      </c>
      <c r="N54" s="229">
        <v>605</v>
      </c>
      <c r="O54" s="223"/>
      <c r="P54" s="223"/>
      <c r="Q54" s="228">
        <v>5716.36</v>
      </c>
      <c r="R54" s="221">
        <v>16646599.779999999</v>
      </c>
      <c r="S54" s="229">
        <v>37245</v>
      </c>
      <c r="T54" s="223"/>
      <c r="U54" s="223"/>
      <c r="V54" s="228"/>
      <c r="W54" s="229"/>
      <c r="X54" s="223"/>
      <c r="Y54" s="223"/>
      <c r="Z54" s="222">
        <f t="shared" si="4"/>
        <v>109152512.64</v>
      </c>
      <c r="AA54" s="222">
        <f t="shared" si="3"/>
        <v>43010</v>
      </c>
      <c r="AB54" s="119">
        <v>14</v>
      </c>
    </row>
    <row r="55" spans="1:28">
      <c r="A55" s="116">
        <v>15</v>
      </c>
      <c r="B55" s="118"/>
      <c r="C55" s="228">
        <v>156036412.16999999</v>
      </c>
      <c r="D55" s="221"/>
      <c r="E55" s="221">
        <v>2711228.15</v>
      </c>
      <c r="F55" s="221"/>
      <c r="G55" s="221">
        <v>316891.59000000003</v>
      </c>
      <c r="H55" s="221"/>
      <c r="I55" s="221"/>
      <c r="J55" s="221"/>
      <c r="K55" s="221"/>
      <c r="L55" s="223"/>
      <c r="M55" s="221">
        <v>4588</v>
      </c>
      <c r="N55" s="229">
        <v>575</v>
      </c>
      <c r="O55" s="223"/>
      <c r="P55" s="223"/>
      <c r="Q55" s="228">
        <v>6867.55</v>
      </c>
      <c r="R55" s="221">
        <v>672426</v>
      </c>
      <c r="S55" s="229">
        <v>43280</v>
      </c>
      <c r="T55" s="223"/>
      <c r="U55" s="223"/>
      <c r="V55" s="228">
        <v>4528259</v>
      </c>
      <c r="W55" s="229">
        <v>4549236.2300000004</v>
      </c>
      <c r="X55" s="223"/>
      <c r="Y55" s="223"/>
      <c r="Z55" s="222">
        <f t="shared" si="4"/>
        <v>164272084.46000001</v>
      </c>
      <c r="AA55" s="222">
        <f t="shared" si="3"/>
        <v>4597679.2300000004</v>
      </c>
      <c r="AB55" s="119">
        <v>15</v>
      </c>
    </row>
    <row r="56" spans="1:28">
      <c r="A56" s="116">
        <v>16</v>
      </c>
      <c r="B56" s="118"/>
      <c r="C56" s="228"/>
      <c r="D56" s="221"/>
      <c r="E56" s="221"/>
      <c r="F56" s="221"/>
      <c r="G56" s="221"/>
      <c r="H56" s="221"/>
      <c r="I56" s="221"/>
      <c r="J56" s="221"/>
      <c r="K56" s="221">
        <v>77152619.079999998</v>
      </c>
      <c r="L56" s="223"/>
      <c r="M56" s="221"/>
      <c r="N56" s="229"/>
      <c r="O56" s="223"/>
      <c r="P56" s="223"/>
      <c r="Q56" s="228"/>
      <c r="R56" s="221"/>
      <c r="S56" s="229"/>
      <c r="T56" s="223"/>
      <c r="U56" s="223"/>
      <c r="V56" s="228"/>
      <c r="W56" s="229"/>
      <c r="X56" s="223"/>
      <c r="Y56" s="223"/>
      <c r="Z56" s="222">
        <f t="shared" si="4"/>
        <v>77152619.079999998</v>
      </c>
      <c r="AA56" s="222">
        <f t="shared" si="3"/>
        <v>0</v>
      </c>
      <c r="AB56" s="119">
        <v>16</v>
      </c>
    </row>
    <row r="57" spans="1:28">
      <c r="A57" s="116">
        <v>17</v>
      </c>
      <c r="B57" s="118"/>
      <c r="C57" s="228"/>
      <c r="D57" s="221"/>
      <c r="E57" s="221"/>
      <c r="F57" s="221"/>
      <c r="G57" s="221"/>
      <c r="H57" s="221"/>
      <c r="I57" s="221"/>
      <c r="J57" s="221"/>
      <c r="K57" s="221"/>
      <c r="L57" s="223"/>
      <c r="M57" s="221"/>
      <c r="N57" s="229"/>
      <c r="O57" s="223"/>
      <c r="P57" s="223"/>
      <c r="Q57" s="228"/>
      <c r="R57" s="221"/>
      <c r="S57" s="229"/>
      <c r="T57" s="223"/>
      <c r="U57" s="223"/>
      <c r="V57" s="228"/>
      <c r="W57" s="229"/>
      <c r="X57" s="223"/>
      <c r="Y57" s="223"/>
      <c r="Z57" s="222">
        <f t="shared" si="4"/>
        <v>0</v>
      </c>
      <c r="AA57" s="222">
        <f t="shared" si="3"/>
        <v>0</v>
      </c>
      <c r="AB57" s="119">
        <v>17</v>
      </c>
    </row>
    <row r="58" spans="1:28">
      <c r="A58" s="116">
        <v>18</v>
      </c>
      <c r="B58" s="118"/>
      <c r="C58" s="228">
        <v>37771521.799999997</v>
      </c>
      <c r="D58" s="221"/>
      <c r="E58" s="221">
        <v>12647995.65</v>
      </c>
      <c r="F58" s="221"/>
      <c r="G58" s="221">
        <v>511163.72</v>
      </c>
      <c r="H58" s="221"/>
      <c r="I58" s="221">
        <v>72226.84</v>
      </c>
      <c r="J58" s="221"/>
      <c r="K58" s="221"/>
      <c r="L58" s="223"/>
      <c r="M58" s="221">
        <f>5330+4470</f>
        <v>9800</v>
      </c>
      <c r="N58" s="229">
        <v>150</v>
      </c>
      <c r="O58" s="223"/>
      <c r="P58" s="223"/>
      <c r="Q58" s="228">
        <v>37042.65</v>
      </c>
      <c r="R58" s="221">
        <v>39</v>
      </c>
      <c r="S58" s="229">
        <v>18089</v>
      </c>
      <c r="T58" s="223"/>
      <c r="U58" s="223"/>
      <c r="V58" s="228"/>
      <c r="W58" s="229"/>
      <c r="X58" s="223"/>
      <c r="Y58" s="223"/>
      <c r="Z58" s="222">
        <f t="shared" si="4"/>
        <v>51039989.659999996</v>
      </c>
      <c r="AA58" s="222">
        <f t="shared" si="3"/>
        <v>28039</v>
      </c>
      <c r="AB58" s="119">
        <v>18</v>
      </c>
    </row>
    <row r="59" spans="1:28">
      <c r="A59" s="116">
        <v>19</v>
      </c>
      <c r="B59" s="118"/>
      <c r="C59" s="228">
        <v>516967471.42000002</v>
      </c>
      <c r="D59" s="221"/>
      <c r="E59" s="248">
        <v>12040055.33</v>
      </c>
      <c r="F59" s="221"/>
      <c r="G59" s="221">
        <v>866531.63</v>
      </c>
      <c r="H59" s="221"/>
      <c r="I59" s="221"/>
      <c r="J59" s="221"/>
      <c r="K59" s="221"/>
      <c r="L59" s="223"/>
      <c r="M59" s="221"/>
      <c r="N59" s="229"/>
      <c r="O59" s="223"/>
      <c r="P59" s="223"/>
      <c r="Q59" s="228">
        <v>3875.84</v>
      </c>
      <c r="R59" s="221">
        <v>458353620.58999997</v>
      </c>
      <c r="S59" s="229">
        <v>10404</v>
      </c>
      <c r="T59" s="223"/>
      <c r="U59" s="223"/>
      <c r="V59" s="228"/>
      <c r="W59" s="229"/>
      <c r="X59" s="223"/>
      <c r="Y59" s="223"/>
      <c r="Z59" s="222">
        <f t="shared" si="4"/>
        <v>988231554.80999994</v>
      </c>
      <c r="AA59" s="222">
        <f t="shared" si="3"/>
        <v>10404</v>
      </c>
      <c r="AB59" s="119">
        <v>19</v>
      </c>
    </row>
    <row r="60" spans="1:28">
      <c r="A60" s="116">
        <v>20</v>
      </c>
      <c r="B60" s="118"/>
      <c r="C60" s="228">
        <v>32006121.879999999</v>
      </c>
      <c r="D60" s="221"/>
      <c r="E60" s="221">
        <v>18200022.210000001</v>
      </c>
      <c r="F60" s="221"/>
      <c r="G60" s="221">
        <v>177890</v>
      </c>
      <c r="H60" s="221"/>
      <c r="I60" s="221">
        <v>75214.89</v>
      </c>
      <c r="J60" s="221"/>
      <c r="K60" s="221"/>
      <c r="L60" s="223"/>
      <c r="M60" s="221">
        <v>3700</v>
      </c>
      <c r="N60" s="229">
        <v>525</v>
      </c>
      <c r="O60" s="223"/>
      <c r="P60" s="223"/>
      <c r="Q60" s="228">
        <v>90001.37</v>
      </c>
      <c r="R60" s="221">
        <v>270</v>
      </c>
      <c r="S60" s="229">
        <v>43253</v>
      </c>
      <c r="T60" s="223"/>
      <c r="U60" s="223"/>
      <c r="V60" s="228"/>
      <c r="W60" s="229"/>
      <c r="X60" s="223"/>
      <c r="Y60" s="223"/>
      <c r="Z60" s="222">
        <f t="shared" si="4"/>
        <v>50549520.350000001</v>
      </c>
      <c r="AA60" s="222">
        <f t="shared" si="3"/>
        <v>47478</v>
      </c>
      <c r="AB60" s="119">
        <v>20</v>
      </c>
    </row>
    <row r="61" spans="1:28">
      <c r="A61" s="116">
        <v>21</v>
      </c>
      <c r="B61" s="118"/>
      <c r="C61" s="228">
        <v>515035164.36000001</v>
      </c>
      <c r="D61" s="221"/>
      <c r="E61" s="221">
        <v>3841067.19</v>
      </c>
      <c r="F61" s="221"/>
      <c r="G61" s="221">
        <v>1842</v>
      </c>
      <c r="H61" s="221"/>
      <c r="I61" s="221"/>
      <c r="J61" s="221"/>
      <c r="K61" s="221"/>
      <c r="L61" s="223"/>
      <c r="M61" s="221">
        <v>10570</v>
      </c>
      <c r="N61" s="229">
        <v>100</v>
      </c>
      <c r="O61" s="223"/>
      <c r="P61" s="223"/>
      <c r="Q61" s="228">
        <v>21529.8</v>
      </c>
      <c r="R61" s="221">
        <v>2728641.73</v>
      </c>
      <c r="S61" s="229">
        <v>53118</v>
      </c>
      <c r="T61" s="223"/>
      <c r="U61" s="223"/>
      <c r="V61" s="228"/>
      <c r="W61" s="229"/>
      <c r="X61" s="223"/>
      <c r="Y61" s="223"/>
      <c r="Z61" s="222">
        <f t="shared" si="4"/>
        <v>521628245.08000004</v>
      </c>
      <c r="AA61" s="222">
        <f t="shared" si="3"/>
        <v>63788</v>
      </c>
      <c r="AB61" s="119">
        <v>21</v>
      </c>
    </row>
    <row r="62" spans="1:28">
      <c r="A62" s="116">
        <v>22</v>
      </c>
      <c r="B62" s="118"/>
      <c r="C62" s="228">
        <v>55066497.789999999</v>
      </c>
      <c r="D62" s="221"/>
      <c r="E62" s="221">
        <v>3098548.7</v>
      </c>
      <c r="F62" s="221"/>
      <c r="G62" s="221"/>
      <c r="H62" s="221"/>
      <c r="I62" s="221"/>
      <c r="J62" s="221"/>
      <c r="K62" s="221"/>
      <c r="L62" s="223"/>
      <c r="M62" s="221">
        <v>4780</v>
      </c>
      <c r="N62" s="229">
        <v>50</v>
      </c>
      <c r="O62" s="223"/>
      <c r="P62" s="223"/>
      <c r="Q62" s="228">
        <v>11233.18</v>
      </c>
      <c r="R62" s="221">
        <v>642149.86</v>
      </c>
      <c r="S62" s="229">
        <v>16362</v>
      </c>
      <c r="T62" s="223"/>
      <c r="U62" s="223"/>
      <c r="V62" s="228">
        <v>9919304</v>
      </c>
      <c r="W62" s="229">
        <v>12479495.810000001</v>
      </c>
      <c r="X62" s="223"/>
      <c r="Y62" s="223"/>
      <c r="Z62" s="222">
        <f t="shared" si="4"/>
        <v>68737733.530000001</v>
      </c>
      <c r="AA62" s="222">
        <f t="shared" si="3"/>
        <v>12500687.810000001</v>
      </c>
      <c r="AB62" s="119">
        <v>22</v>
      </c>
    </row>
    <row r="63" spans="1:28">
      <c r="A63" s="116">
        <v>23</v>
      </c>
      <c r="B63" s="118"/>
      <c r="C63" s="228"/>
      <c r="D63" s="221"/>
      <c r="E63" s="221"/>
      <c r="F63" s="221"/>
      <c r="G63" s="221"/>
      <c r="H63" s="221"/>
      <c r="I63" s="221"/>
      <c r="J63" s="221"/>
      <c r="K63" s="221"/>
      <c r="L63" s="223"/>
      <c r="M63" s="221"/>
      <c r="N63" s="229"/>
      <c r="O63" s="223"/>
      <c r="P63" s="223"/>
      <c r="Q63" s="228"/>
      <c r="R63" s="221"/>
      <c r="S63" s="229"/>
      <c r="T63" s="223"/>
      <c r="U63" s="223"/>
      <c r="V63" s="228"/>
      <c r="W63" s="229"/>
      <c r="X63" s="223"/>
      <c r="Y63" s="223"/>
      <c r="Z63" s="222">
        <f t="shared" si="4"/>
        <v>0</v>
      </c>
      <c r="AA63" s="222">
        <f t="shared" si="3"/>
        <v>0</v>
      </c>
      <c r="AB63" s="119">
        <v>23</v>
      </c>
    </row>
    <row r="64" spans="1:28">
      <c r="A64" s="116">
        <v>24</v>
      </c>
      <c r="B64" s="118"/>
      <c r="C64" s="228"/>
      <c r="D64" s="221"/>
      <c r="E64" s="221"/>
      <c r="F64" s="221"/>
      <c r="G64" s="221"/>
      <c r="H64" s="221"/>
      <c r="I64" s="221"/>
      <c r="J64" s="221"/>
      <c r="K64" s="221"/>
      <c r="L64" s="223"/>
      <c r="M64" s="221"/>
      <c r="N64" s="229"/>
      <c r="O64" s="223"/>
      <c r="P64" s="223"/>
      <c r="Q64" s="228"/>
      <c r="R64" s="221"/>
      <c r="S64" s="229"/>
      <c r="T64" s="223"/>
      <c r="U64" s="223"/>
      <c r="V64" s="228"/>
      <c r="W64" s="229"/>
      <c r="X64" s="223"/>
      <c r="Y64" s="223"/>
      <c r="Z64" s="222">
        <f t="shared" si="4"/>
        <v>0</v>
      </c>
      <c r="AA64" s="222">
        <f t="shared" si="3"/>
        <v>0</v>
      </c>
      <c r="AB64" s="119">
        <v>24</v>
      </c>
    </row>
    <row r="65" spans="1:28">
      <c r="A65" s="116">
        <v>25</v>
      </c>
      <c r="B65" s="118"/>
      <c r="C65" s="228">
        <v>87035822.189999998</v>
      </c>
      <c r="D65" s="221"/>
      <c r="E65" s="221">
        <v>1814295.02</v>
      </c>
      <c r="F65" s="221"/>
      <c r="G65" s="221">
        <v>300</v>
      </c>
      <c r="H65" s="221"/>
      <c r="I65" s="221">
        <v>52020.09</v>
      </c>
      <c r="J65" s="221"/>
      <c r="K65" s="221"/>
      <c r="L65" s="223"/>
      <c r="M65" s="221">
        <f>6247+4730</f>
        <v>10977</v>
      </c>
      <c r="N65" s="229"/>
      <c r="O65" s="223"/>
      <c r="P65" s="223"/>
      <c r="Q65" s="228">
        <v>203529.02</v>
      </c>
      <c r="R65" s="221">
        <v>1773</v>
      </c>
      <c r="S65" s="229">
        <v>18532</v>
      </c>
      <c r="T65" s="223"/>
      <c r="U65" s="223"/>
      <c r="V65" s="228"/>
      <c r="W65" s="229"/>
      <c r="X65" s="223"/>
      <c r="Y65" s="223"/>
      <c r="Z65" s="222">
        <f t="shared" si="4"/>
        <v>89107739.319999993</v>
      </c>
      <c r="AA65" s="222">
        <f t="shared" si="3"/>
        <v>29509</v>
      </c>
      <c r="AB65" s="119">
        <v>25</v>
      </c>
    </row>
    <row r="66" spans="1:28">
      <c r="A66" s="116">
        <v>26</v>
      </c>
      <c r="B66" s="118"/>
      <c r="C66" s="228">
        <v>34078790.020000003</v>
      </c>
      <c r="D66" s="221"/>
      <c r="E66" s="221">
        <v>5426443.6900000004</v>
      </c>
      <c r="F66" s="221"/>
      <c r="G66" s="221">
        <v>2867177.57</v>
      </c>
      <c r="H66" s="221"/>
      <c r="I66" s="221"/>
      <c r="J66" s="221"/>
      <c r="K66" s="221"/>
      <c r="L66" s="223"/>
      <c r="M66" s="221"/>
      <c r="N66" s="229"/>
      <c r="O66" s="223"/>
      <c r="P66" s="223"/>
      <c r="Q66" s="228">
        <v>19428.53</v>
      </c>
      <c r="R66" s="221">
        <v>175</v>
      </c>
      <c r="S66" s="229">
        <v>19846</v>
      </c>
      <c r="T66" s="223"/>
      <c r="U66" s="223"/>
      <c r="V66" s="228"/>
      <c r="W66" s="229"/>
      <c r="X66" s="223"/>
      <c r="Y66" s="223"/>
      <c r="Z66" s="222">
        <f t="shared" si="4"/>
        <v>42392014.810000002</v>
      </c>
      <c r="AA66" s="222">
        <f t="shared" si="3"/>
        <v>19846</v>
      </c>
      <c r="AB66" s="119">
        <v>26</v>
      </c>
    </row>
    <row r="67" spans="1:28">
      <c r="A67" s="116">
        <v>27</v>
      </c>
      <c r="B67" s="118"/>
      <c r="C67" s="228">
        <v>14984001.279999999</v>
      </c>
      <c r="D67" s="221"/>
      <c r="E67" s="221">
        <v>10635092.51</v>
      </c>
      <c r="F67" s="221"/>
      <c r="G67" s="221">
        <v>330400.49</v>
      </c>
      <c r="H67" s="221"/>
      <c r="I67" s="221"/>
      <c r="J67" s="221"/>
      <c r="K67" s="221"/>
      <c r="L67" s="223"/>
      <c r="M67" s="221">
        <v>4660</v>
      </c>
      <c r="N67" s="229">
        <v>675</v>
      </c>
      <c r="O67" s="223"/>
      <c r="P67" s="223"/>
      <c r="Q67" s="228">
        <v>208057.98</v>
      </c>
      <c r="R67" s="221">
        <v>1209</v>
      </c>
      <c r="S67" s="229">
        <v>16031</v>
      </c>
      <c r="T67" s="223"/>
      <c r="U67" s="223"/>
      <c r="V67" s="228"/>
      <c r="W67" s="229"/>
      <c r="X67" s="223"/>
      <c r="Y67" s="223"/>
      <c r="Z67" s="222">
        <f t="shared" si="4"/>
        <v>26158761.259999998</v>
      </c>
      <c r="AA67" s="222">
        <f t="shared" si="3"/>
        <v>21366</v>
      </c>
      <c r="AB67" s="119">
        <v>27</v>
      </c>
    </row>
    <row r="68" spans="1:28">
      <c r="A68" s="116">
        <v>28</v>
      </c>
      <c r="B68" s="118"/>
      <c r="C68" s="228">
        <v>204763168.25999999</v>
      </c>
      <c r="D68" s="221"/>
      <c r="E68" s="221">
        <v>15367474.67</v>
      </c>
      <c r="F68" s="221"/>
      <c r="G68" s="221">
        <v>944002.32</v>
      </c>
      <c r="H68" s="221"/>
      <c r="I68" s="221"/>
      <c r="J68" s="221"/>
      <c r="K68" s="221"/>
      <c r="L68" s="223"/>
      <c r="M68" s="221"/>
      <c r="N68" s="229"/>
      <c r="O68" s="223"/>
      <c r="P68" s="223"/>
      <c r="Q68" s="228">
        <v>22035.89</v>
      </c>
      <c r="R68" s="221">
        <v>893138.74</v>
      </c>
      <c r="S68" s="229">
        <v>54547</v>
      </c>
      <c r="T68" s="223"/>
      <c r="U68" s="223"/>
      <c r="V68" s="228"/>
      <c r="W68" s="229"/>
      <c r="X68" s="223"/>
      <c r="Y68" s="223"/>
      <c r="Z68" s="222">
        <f t="shared" si="4"/>
        <v>221989819.87999997</v>
      </c>
      <c r="AA68" s="222">
        <f t="shared" si="3"/>
        <v>54547</v>
      </c>
      <c r="AB68" s="119">
        <v>28</v>
      </c>
    </row>
    <row r="69" spans="1:28">
      <c r="A69" s="116">
        <v>29</v>
      </c>
      <c r="B69" s="118"/>
      <c r="C69" s="228">
        <f>158311932.99</f>
        <v>158311932.99000001</v>
      </c>
      <c r="D69" s="221"/>
      <c r="E69" s="221"/>
      <c r="F69" s="221"/>
      <c r="G69" s="221"/>
      <c r="H69" s="221"/>
      <c r="I69" s="221"/>
      <c r="J69" s="221"/>
      <c r="K69" s="221">
        <v>77584160.049999997</v>
      </c>
      <c r="L69" s="223"/>
      <c r="M69" s="221"/>
      <c r="N69" s="229"/>
      <c r="O69" s="223"/>
      <c r="P69" s="223"/>
      <c r="Q69" s="228">
        <v>14957.72</v>
      </c>
      <c r="R69" s="221">
        <v>528222</v>
      </c>
      <c r="S69" s="229">
        <v>15909</v>
      </c>
      <c r="T69" s="223"/>
      <c r="U69" s="223"/>
      <c r="V69" s="228"/>
      <c r="W69" s="229"/>
      <c r="X69" s="223"/>
      <c r="Y69" s="223"/>
      <c r="Z69" s="222">
        <f t="shared" si="4"/>
        <v>236439272.76000002</v>
      </c>
      <c r="AA69" s="222">
        <f t="shared" si="3"/>
        <v>15909</v>
      </c>
      <c r="AB69" s="119">
        <v>29</v>
      </c>
    </row>
    <row r="70" spans="1:28">
      <c r="A70" s="116">
        <v>30</v>
      </c>
      <c r="B70" s="118"/>
      <c r="C70" s="228"/>
      <c r="D70" s="221"/>
      <c r="E70" s="221"/>
      <c r="F70" s="221"/>
      <c r="G70" s="221"/>
      <c r="H70" s="221"/>
      <c r="I70" s="221"/>
      <c r="J70" s="221"/>
      <c r="K70" s="221"/>
      <c r="L70" s="223"/>
      <c r="M70" s="221"/>
      <c r="N70" s="229"/>
      <c r="O70" s="223"/>
      <c r="P70" s="223"/>
      <c r="Q70" s="228"/>
      <c r="R70" s="221"/>
      <c r="S70" s="229"/>
      <c r="T70" s="223"/>
      <c r="U70" s="223"/>
      <c r="V70" s="228"/>
      <c r="W70" s="229"/>
      <c r="X70" s="223"/>
      <c r="Y70" s="223"/>
      <c r="Z70" s="222"/>
      <c r="AA70" s="222"/>
      <c r="AB70" s="119">
        <v>30</v>
      </c>
    </row>
    <row r="71" spans="1:28">
      <c r="A71" s="124">
        <v>31</v>
      </c>
      <c r="B71" s="125"/>
      <c r="C71" s="255"/>
      <c r="D71" s="254"/>
      <c r="E71" s="254"/>
      <c r="F71" s="254"/>
      <c r="G71" s="254"/>
      <c r="H71" s="254"/>
      <c r="I71" s="254"/>
      <c r="J71" s="254"/>
      <c r="K71" s="254"/>
      <c r="L71" s="224"/>
      <c r="M71" s="254"/>
      <c r="N71" s="259"/>
      <c r="O71" s="224"/>
      <c r="P71" s="224"/>
      <c r="Q71" s="255"/>
      <c r="R71" s="254"/>
      <c r="S71" s="259"/>
      <c r="T71" s="224"/>
      <c r="U71" s="224"/>
      <c r="V71" s="255"/>
      <c r="W71" s="259"/>
      <c r="X71" s="224"/>
      <c r="Y71" s="224"/>
      <c r="Z71" s="225"/>
      <c r="AA71" s="242"/>
      <c r="AB71" s="126">
        <v>31</v>
      </c>
    </row>
    <row r="73" spans="1:28">
      <c r="A73" s="72"/>
    </row>
    <row r="75" spans="1:28">
      <c r="E75" s="243"/>
    </row>
    <row r="76" spans="1:28">
      <c r="E76" s="243"/>
    </row>
    <row r="77" spans="1:28">
      <c r="E77" s="243"/>
    </row>
    <row r="78" spans="1:28">
      <c r="E78" s="243"/>
    </row>
    <row r="79" spans="1:28">
      <c r="E79" s="243"/>
    </row>
    <row r="80" spans="1:28">
      <c r="E80" s="243"/>
    </row>
    <row r="81" spans="5:5">
      <c r="E81" s="243"/>
    </row>
    <row r="82" spans="5:5">
      <c r="E82" s="243"/>
    </row>
  </sheetData>
  <mergeCells count="4">
    <mergeCell ref="M7:N7"/>
    <mergeCell ref="C6:N6"/>
    <mergeCell ref="Q6:S6"/>
    <mergeCell ref="V6:W6"/>
  </mergeCells>
  <pageMargins left="0.45" right="0.75" top="0.23" bottom="0.2" header="0.31" footer="0.2"/>
  <pageSetup scale="4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90"/>
  <sheetViews>
    <sheetView showGridLines="0" topLeftCell="A25" zoomScaleNormal="100" workbookViewId="0">
      <selection activeCell="E95" sqref="E95"/>
    </sheetView>
  </sheetViews>
  <sheetFormatPr defaultRowHeight="12.75"/>
  <cols>
    <col min="1" max="1" width="19.28515625" customWidth="1"/>
    <col min="2" max="2" width="50.5703125" bestFit="1" customWidth="1"/>
    <col min="3" max="3" width="14.42578125" style="1" customWidth="1"/>
  </cols>
  <sheetData>
    <row r="1" spans="1:3" ht="18">
      <c r="A1" s="49" t="s">
        <v>43</v>
      </c>
      <c r="C1" s="123"/>
    </row>
    <row r="2" spans="1:3" ht="18">
      <c r="A2" s="49" t="s">
        <v>330</v>
      </c>
      <c r="C2" s="21"/>
    </row>
    <row r="3" spans="1:3">
      <c r="C3" s="21"/>
    </row>
    <row r="4" spans="1:3">
      <c r="C4" s="21"/>
    </row>
    <row r="5" spans="1:3">
      <c r="A5" t="s">
        <v>44</v>
      </c>
      <c r="C5" s="23" t="s">
        <v>45</v>
      </c>
    </row>
    <row r="6" spans="1:3" ht="5.25" customHeight="1">
      <c r="A6" s="23"/>
    </row>
    <row r="7" spans="1:3">
      <c r="A7" s="33" t="s">
        <v>196</v>
      </c>
      <c r="C7" s="21" t="s">
        <v>195</v>
      </c>
    </row>
    <row r="8" spans="1:3">
      <c r="A8" s="1" t="s">
        <v>46</v>
      </c>
      <c r="B8" s="1" t="s">
        <v>31</v>
      </c>
      <c r="C8" s="22" t="s">
        <v>1</v>
      </c>
    </row>
    <row r="9" spans="1:3" ht="7.5" customHeight="1">
      <c r="A9" s="1"/>
      <c r="B9" s="1"/>
      <c r="C9" s="22"/>
    </row>
    <row r="10" spans="1:3">
      <c r="B10" s="47" t="s">
        <v>250</v>
      </c>
      <c r="C10" s="91">
        <v>2</v>
      </c>
    </row>
    <row r="11" spans="1:3">
      <c r="A11" s="190" t="s">
        <v>147</v>
      </c>
      <c r="B11" t="s">
        <v>181</v>
      </c>
      <c r="C11" s="21"/>
    </row>
    <row r="12" spans="1:3">
      <c r="A12" s="190" t="s">
        <v>148</v>
      </c>
      <c r="B12" t="s">
        <v>47</v>
      </c>
    </row>
    <row r="13" spans="1:3">
      <c r="A13" s="190" t="s">
        <v>149</v>
      </c>
      <c r="B13" t="s">
        <v>48</v>
      </c>
    </row>
    <row r="14" spans="1:3">
      <c r="A14" s="190" t="s">
        <v>150</v>
      </c>
      <c r="B14" t="s">
        <v>49</v>
      </c>
    </row>
    <row r="15" spans="1:3">
      <c r="A15" s="190" t="s">
        <v>151</v>
      </c>
      <c r="B15" s="47" t="s">
        <v>262</v>
      </c>
    </row>
    <row r="16" spans="1:3">
      <c r="A16" s="190" t="s">
        <v>152</v>
      </c>
      <c r="B16" t="s">
        <v>50</v>
      </c>
    </row>
    <row r="17" spans="1:2">
      <c r="A17" s="190" t="s">
        <v>153</v>
      </c>
      <c r="B17" t="s">
        <v>51</v>
      </c>
    </row>
    <row r="18" spans="1:2">
      <c r="A18" s="190" t="s">
        <v>154</v>
      </c>
      <c r="B18" t="s">
        <v>52</v>
      </c>
    </row>
    <row r="19" spans="1:2">
      <c r="A19" s="190" t="s">
        <v>155</v>
      </c>
      <c r="B19" t="s">
        <v>53</v>
      </c>
    </row>
    <row r="20" spans="1:2">
      <c r="A20" s="190" t="s">
        <v>156</v>
      </c>
      <c r="B20" t="s">
        <v>54</v>
      </c>
    </row>
    <row r="21" spans="1:2">
      <c r="A21" s="190" t="s">
        <v>157</v>
      </c>
      <c r="B21" t="s">
        <v>55</v>
      </c>
    </row>
    <row r="22" spans="1:2">
      <c r="A22" s="190" t="s">
        <v>158</v>
      </c>
      <c r="B22" t="s">
        <v>56</v>
      </c>
    </row>
    <row r="23" spans="1:2">
      <c r="A23" s="190" t="s">
        <v>159</v>
      </c>
      <c r="B23" t="s">
        <v>57</v>
      </c>
    </row>
    <row r="24" spans="1:2">
      <c r="A24" s="190" t="s">
        <v>160</v>
      </c>
      <c r="B24" t="s">
        <v>58</v>
      </c>
    </row>
    <row r="25" spans="1:2">
      <c r="A25" s="190" t="s">
        <v>161</v>
      </c>
      <c r="B25" t="s">
        <v>59</v>
      </c>
    </row>
    <row r="26" spans="1:2">
      <c r="A26" s="190" t="s">
        <v>162</v>
      </c>
      <c r="B26" t="s">
        <v>224</v>
      </c>
    </row>
    <row r="27" spans="1:2">
      <c r="A27" s="190" t="s">
        <v>163</v>
      </c>
      <c r="B27" t="s">
        <v>60</v>
      </c>
    </row>
    <row r="28" spans="1:2">
      <c r="A28" s="190" t="s">
        <v>164</v>
      </c>
      <c r="B28" t="s">
        <v>61</v>
      </c>
    </row>
    <row r="29" spans="1:2">
      <c r="A29" s="190" t="s">
        <v>165</v>
      </c>
      <c r="B29" t="s">
        <v>62</v>
      </c>
    </row>
    <row r="30" spans="1:2">
      <c r="A30" s="190" t="s">
        <v>166</v>
      </c>
      <c r="B30" t="s">
        <v>63</v>
      </c>
    </row>
    <row r="31" spans="1:2">
      <c r="A31" s="190" t="s">
        <v>167</v>
      </c>
      <c r="B31" t="s">
        <v>64</v>
      </c>
    </row>
    <row r="32" spans="1:2">
      <c r="A32" s="190" t="s">
        <v>168</v>
      </c>
      <c r="B32" t="s">
        <v>65</v>
      </c>
    </row>
    <row r="33" spans="1:2">
      <c r="A33" s="190" t="s">
        <v>169</v>
      </c>
      <c r="B33" t="s">
        <v>66</v>
      </c>
    </row>
    <row r="34" spans="1:2">
      <c r="A34" s="190" t="s">
        <v>170</v>
      </c>
      <c r="B34" t="s">
        <v>67</v>
      </c>
    </row>
    <row r="35" spans="1:2">
      <c r="A35" s="190" t="s">
        <v>171</v>
      </c>
      <c r="B35" t="s">
        <v>68</v>
      </c>
    </row>
    <row r="36" spans="1:2">
      <c r="A36" s="190" t="s">
        <v>172</v>
      </c>
      <c r="B36" t="s">
        <v>69</v>
      </c>
    </row>
    <row r="37" spans="1:2">
      <c r="A37" s="190" t="s">
        <v>173</v>
      </c>
      <c r="B37" t="s">
        <v>70</v>
      </c>
    </row>
    <row r="38" spans="1:2">
      <c r="A38" s="190" t="s">
        <v>174</v>
      </c>
      <c r="B38" t="s">
        <v>71</v>
      </c>
    </row>
    <row r="39" spans="1:2">
      <c r="A39" s="190" t="s">
        <v>175</v>
      </c>
      <c r="B39" t="s">
        <v>72</v>
      </c>
    </row>
    <row r="40" spans="1:2">
      <c r="A40" s="190" t="s">
        <v>176</v>
      </c>
      <c r="B40" t="s">
        <v>73</v>
      </c>
    </row>
    <row r="41" spans="1:2">
      <c r="A41" s="190" t="s">
        <v>177</v>
      </c>
      <c r="B41" t="s">
        <v>74</v>
      </c>
    </row>
    <row r="42" spans="1:2">
      <c r="A42" s="190" t="s">
        <v>178</v>
      </c>
      <c r="B42" t="s">
        <v>75</v>
      </c>
    </row>
    <row r="43" spans="1:2">
      <c r="A43" s="190" t="s">
        <v>179</v>
      </c>
      <c r="B43" t="s">
        <v>76</v>
      </c>
    </row>
    <row r="44" spans="1:2">
      <c r="A44" s="190" t="s">
        <v>180</v>
      </c>
      <c r="B44" t="s">
        <v>77</v>
      </c>
    </row>
    <row r="45" spans="1:2">
      <c r="A45" s="190" t="s">
        <v>184</v>
      </c>
      <c r="B45" t="s">
        <v>78</v>
      </c>
    </row>
    <row r="46" spans="1:2">
      <c r="A46" s="190" t="s">
        <v>185</v>
      </c>
      <c r="B46" t="s">
        <v>182</v>
      </c>
    </row>
    <row r="47" spans="1:2">
      <c r="A47" s="190" t="s">
        <v>186</v>
      </c>
      <c r="B47" t="s">
        <v>183</v>
      </c>
    </row>
    <row r="48" spans="1:2">
      <c r="A48" s="190" t="s">
        <v>187</v>
      </c>
      <c r="B48" t="s">
        <v>358</v>
      </c>
    </row>
    <row r="49" spans="1:2">
      <c r="A49" s="190" t="s">
        <v>188</v>
      </c>
      <c r="B49" t="s">
        <v>225</v>
      </c>
    </row>
    <row r="50" spans="1:2">
      <c r="A50" s="190" t="s">
        <v>189</v>
      </c>
      <c r="B50" t="s">
        <v>226</v>
      </c>
    </row>
    <row r="51" spans="1:2">
      <c r="A51" s="190" t="s">
        <v>190</v>
      </c>
      <c r="B51" t="s">
        <v>227</v>
      </c>
    </row>
    <row r="52" spans="1:2">
      <c r="A52" s="190" t="s">
        <v>191</v>
      </c>
      <c r="B52" s="47" t="s">
        <v>261</v>
      </c>
    </row>
    <row r="53" spans="1:2">
      <c r="A53" s="190" t="s">
        <v>192</v>
      </c>
      <c r="B53" t="s">
        <v>228</v>
      </c>
    </row>
    <row r="54" spans="1:2" ht="12.75" customHeight="1">
      <c r="A54" s="191" t="s">
        <v>193</v>
      </c>
      <c r="B54" s="135" t="s">
        <v>359</v>
      </c>
    </row>
    <row r="55" spans="1:2" ht="12.75" customHeight="1">
      <c r="A55" s="191" t="s">
        <v>194</v>
      </c>
      <c r="B55" s="135" t="s">
        <v>274</v>
      </c>
    </row>
    <row r="56" spans="1:2" ht="12.75" customHeight="1">
      <c r="A56" s="191" t="s">
        <v>229</v>
      </c>
      <c r="B56" s="135" t="s">
        <v>275</v>
      </c>
    </row>
    <row r="57" spans="1:2" ht="12.75" customHeight="1">
      <c r="A57" s="191" t="s">
        <v>230</v>
      </c>
      <c r="B57" s="135" t="s">
        <v>276</v>
      </c>
    </row>
    <row r="58" spans="1:2" ht="12.75" customHeight="1">
      <c r="A58" s="191" t="s">
        <v>231</v>
      </c>
      <c r="B58" s="135" t="s">
        <v>277</v>
      </c>
    </row>
    <row r="59" spans="1:2" ht="12.75" customHeight="1">
      <c r="A59" s="191" t="s">
        <v>232</v>
      </c>
      <c r="B59" s="135" t="s">
        <v>278</v>
      </c>
    </row>
    <row r="60" spans="1:2" ht="12.75" customHeight="1">
      <c r="A60" s="191" t="s">
        <v>233</v>
      </c>
      <c r="B60" s="135" t="s">
        <v>350</v>
      </c>
    </row>
    <row r="61" spans="1:2" ht="12.75" customHeight="1">
      <c r="A61" s="191" t="s">
        <v>234</v>
      </c>
      <c r="B61" s="135" t="s">
        <v>351</v>
      </c>
    </row>
    <row r="62" spans="1:2" ht="12.75" customHeight="1">
      <c r="A62" s="191" t="s">
        <v>234</v>
      </c>
      <c r="B62" s="135" t="s">
        <v>352</v>
      </c>
    </row>
    <row r="63" spans="1:2" ht="12.75" customHeight="1">
      <c r="A63" s="191" t="s">
        <v>242</v>
      </c>
      <c r="B63" s="135" t="s">
        <v>353</v>
      </c>
    </row>
    <row r="64" spans="1:2" ht="12.75" customHeight="1">
      <c r="A64" s="191" t="s">
        <v>263</v>
      </c>
      <c r="B64" s="135" t="s">
        <v>354</v>
      </c>
    </row>
    <row r="65" spans="1:8" ht="12.75" customHeight="1">
      <c r="A65" s="191" t="s">
        <v>279</v>
      </c>
      <c r="B65" s="135" t="s">
        <v>355</v>
      </c>
    </row>
    <row r="66" spans="1:8" ht="12.75" customHeight="1">
      <c r="A66" s="191" t="s">
        <v>280</v>
      </c>
      <c r="B66" s="135" t="s">
        <v>356</v>
      </c>
    </row>
    <row r="67" spans="1:8" ht="12.75" customHeight="1">
      <c r="A67" s="191" t="s">
        <v>281</v>
      </c>
      <c r="B67" s="135" t="s">
        <v>357</v>
      </c>
    </row>
    <row r="68" spans="1:8" ht="12.75" customHeight="1">
      <c r="A68" s="191"/>
      <c r="B68" s="135"/>
    </row>
    <row r="69" spans="1:8" ht="7.5" customHeight="1">
      <c r="A69" s="190"/>
    </row>
    <row r="70" spans="1:8">
      <c r="A70" s="191" t="s">
        <v>360</v>
      </c>
      <c r="B70" s="135" t="s">
        <v>343</v>
      </c>
      <c r="C70" s="153">
        <v>3</v>
      </c>
      <c r="H70" s="1"/>
    </row>
    <row r="71" spans="1:8" ht="7.5" customHeight="1">
      <c r="C71" s="153"/>
    </row>
    <row r="72" spans="1:8">
      <c r="A72" s="134" t="s">
        <v>361</v>
      </c>
      <c r="B72" s="135" t="s">
        <v>342</v>
      </c>
      <c r="C72" s="153">
        <v>4</v>
      </c>
    </row>
    <row r="73" spans="1:8" ht="7.5" customHeight="1">
      <c r="C73" s="153"/>
    </row>
    <row r="74" spans="1:8">
      <c r="A74" s="134" t="s">
        <v>362</v>
      </c>
      <c r="B74" s="137" t="s">
        <v>257</v>
      </c>
      <c r="C74" s="153">
        <v>5</v>
      </c>
      <c r="H74" s="1"/>
    </row>
    <row r="75" spans="1:8" ht="8.25" customHeight="1">
      <c r="B75" s="52"/>
      <c r="C75" s="153"/>
    </row>
    <row r="76" spans="1:8">
      <c r="A76" s="134" t="s">
        <v>363</v>
      </c>
      <c r="B76" s="137" t="s">
        <v>253</v>
      </c>
      <c r="C76" s="153">
        <v>6</v>
      </c>
      <c r="H76" s="1"/>
    </row>
    <row r="77" spans="1:8" ht="7.5" customHeight="1">
      <c r="B77" s="52"/>
      <c r="C77" s="153"/>
    </row>
    <row r="78" spans="1:8" ht="12.75" customHeight="1">
      <c r="A78" s="134" t="s">
        <v>364</v>
      </c>
      <c r="B78" s="150" t="s">
        <v>294</v>
      </c>
      <c r="C78" s="153">
        <v>6</v>
      </c>
    </row>
    <row r="79" spans="1:8" ht="7.5" customHeight="1">
      <c r="B79" s="52"/>
      <c r="C79" s="153"/>
    </row>
    <row r="80" spans="1:8">
      <c r="A80" s="134" t="s">
        <v>365</v>
      </c>
      <c r="B80" s="137" t="s">
        <v>258</v>
      </c>
      <c r="C80" s="153">
        <v>7</v>
      </c>
      <c r="H80" s="1"/>
    </row>
    <row r="81" spans="1:8" ht="7.5" customHeight="1">
      <c r="B81" s="52"/>
      <c r="C81" s="153"/>
    </row>
    <row r="82" spans="1:8">
      <c r="A82" s="134" t="s">
        <v>366</v>
      </c>
      <c r="B82" s="137" t="s">
        <v>255</v>
      </c>
      <c r="C82" s="153">
        <v>8</v>
      </c>
      <c r="H82" s="1"/>
    </row>
    <row r="83" spans="1:8" ht="7.5" customHeight="1">
      <c r="B83" s="52"/>
      <c r="C83" s="153"/>
    </row>
    <row r="84" spans="1:8">
      <c r="A84" s="134" t="s">
        <v>367</v>
      </c>
      <c r="B84" s="137" t="s">
        <v>259</v>
      </c>
      <c r="C84" s="153">
        <v>9</v>
      </c>
      <c r="H84" s="1"/>
    </row>
    <row r="85" spans="1:8" ht="7.5" customHeight="1">
      <c r="B85" s="52"/>
      <c r="C85" s="153"/>
    </row>
    <row r="86" spans="1:8">
      <c r="A86" s="134" t="s">
        <v>368</v>
      </c>
      <c r="B86" s="52" t="s">
        <v>10</v>
      </c>
      <c r="C86" s="153">
        <v>10</v>
      </c>
      <c r="H86" s="1"/>
    </row>
    <row r="87" spans="1:8" ht="7.5" customHeight="1">
      <c r="C87" s="153"/>
    </row>
    <row r="88" spans="1:8">
      <c r="A88" s="136" t="s">
        <v>368</v>
      </c>
      <c r="B88" s="135" t="s">
        <v>282</v>
      </c>
      <c r="C88" s="153">
        <v>11</v>
      </c>
    </row>
    <row r="89" spans="1:8" ht="7.5" customHeight="1">
      <c r="C89" s="153"/>
    </row>
    <row r="90" spans="1:8" ht="7.5" customHeight="1"/>
  </sheetData>
  <phoneticPr fontId="0" type="noConversion"/>
  <pageMargins left="0.75" right="0.75" top="0.33" bottom="0.5" header="0.4" footer="0.5"/>
  <pageSetup scale="70" orientation="portrait" r:id="rId1"/>
  <headerFooter alignWithMargins="0"/>
  <ignoredErrors>
    <ignoredError sqref="A69 A11:A59 A71 A73 A75 A77 A79 A81 A83 A85 A87 A89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55"/>
  <sheetViews>
    <sheetView showGridLines="0" workbookViewId="0">
      <selection activeCell="H59" sqref="H59"/>
    </sheetView>
  </sheetViews>
  <sheetFormatPr defaultColWidth="9.140625" defaultRowHeight="12.75"/>
  <cols>
    <col min="1" max="1" width="52.140625" style="73" bestFit="1" customWidth="1"/>
    <col min="2" max="2" width="2.42578125" style="73" customWidth="1"/>
    <col min="3" max="5" width="10.7109375" style="73" customWidth="1"/>
    <col min="6" max="14" width="10.7109375" style="74" customWidth="1"/>
    <col min="15" max="15" width="2.140625" style="74" customWidth="1"/>
    <col min="16" max="16" width="11" style="73" customWidth="1"/>
    <col min="17" max="17" width="10.140625" style="73" customWidth="1"/>
    <col min="18" max="19" width="9.140625" style="73"/>
    <col min="20" max="20" width="16.7109375" style="73" customWidth="1"/>
    <col min="21" max="21" width="17.5703125" style="73" customWidth="1"/>
    <col min="22" max="16384" width="9.140625" style="73"/>
  </cols>
  <sheetData>
    <row r="1" spans="1:21" ht="18">
      <c r="A1" s="189" t="s">
        <v>79</v>
      </c>
      <c r="C1" s="123"/>
      <c r="D1" s="123"/>
      <c r="E1" s="123"/>
      <c r="F1" s="187"/>
      <c r="G1" s="188"/>
      <c r="H1" s="188"/>
      <c r="I1" s="188"/>
      <c r="J1" s="188"/>
      <c r="K1" s="188"/>
      <c r="L1" s="188"/>
    </row>
    <row r="2" spans="1:21" ht="18">
      <c r="A2" s="189" t="s">
        <v>80</v>
      </c>
    </row>
    <row r="3" spans="1:21" ht="18">
      <c r="A3" s="189"/>
    </row>
    <row r="4" spans="1:21">
      <c r="A4" s="72" t="s">
        <v>390</v>
      </c>
    </row>
    <row r="5" spans="1:21">
      <c r="C5" s="75">
        <v>2023</v>
      </c>
      <c r="L5" s="75"/>
    </row>
    <row r="6" spans="1:21">
      <c r="A6" s="76" t="s">
        <v>81</v>
      </c>
      <c r="B6" s="76"/>
      <c r="C6" s="77" t="s">
        <v>91</v>
      </c>
      <c r="D6" s="77" t="s">
        <v>36</v>
      </c>
      <c r="E6" s="77" t="s">
        <v>42</v>
      </c>
      <c r="F6" s="77" t="s">
        <v>82</v>
      </c>
      <c r="G6" s="77" t="s">
        <v>83</v>
      </c>
      <c r="H6" s="77" t="s">
        <v>84</v>
      </c>
      <c r="I6" s="77" t="s">
        <v>85</v>
      </c>
      <c r="J6" s="77" t="s">
        <v>86</v>
      </c>
      <c r="K6" s="77" t="s">
        <v>87</v>
      </c>
      <c r="L6" s="77" t="s">
        <v>88</v>
      </c>
      <c r="M6" s="77" t="s">
        <v>89</v>
      </c>
      <c r="N6" s="77" t="s">
        <v>90</v>
      </c>
      <c r="P6" s="78" t="s">
        <v>92</v>
      </c>
      <c r="Q6" s="78" t="s">
        <v>93</v>
      </c>
      <c r="T6" s="192" t="s">
        <v>345</v>
      </c>
      <c r="U6" s="192" t="s">
        <v>346</v>
      </c>
    </row>
    <row r="7" spans="1:21">
      <c r="A7" s="79"/>
      <c r="B7" s="79"/>
      <c r="C7" s="80"/>
      <c r="D7" s="80"/>
      <c r="E7" s="80"/>
      <c r="F7" s="81"/>
      <c r="G7" s="81"/>
      <c r="H7" s="81"/>
      <c r="I7" s="81"/>
      <c r="J7" s="81"/>
      <c r="K7" s="81"/>
      <c r="L7" s="81"/>
      <c r="M7" s="81"/>
      <c r="N7" s="81"/>
      <c r="O7" s="82"/>
      <c r="P7" s="83"/>
      <c r="Q7" s="83"/>
    </row>
    <row r="8" spans="1:21">
      <c r="A8" s="84" t="s">
        <v>109</v>
      </c>
      <c r="B8" s="79"/>
      <c r="C8" s="80"/>
      <c r="D8" s="80"/>
      <c r="E8" s="80"/>
      <c r="F8" s="81"/>
      <c r="G8" s="81"/>
      <c r="H8" s="81"/>
      <c r="I8" s="81"/>
      <c r="J8" s="81"/>
      <c r="K8" s="81"/>
      <c r="L8" s="81"/>
      <c r="M8" s="81"/>
      <c r="N8" s="81"/>
      <c r="O8" s="82"/>
      <c r="P8" s="83"/>
      <c r="Q8" s="83"/>
    </row>
    <row r="9" spans="1:21">
      <c r="A9" s="85" t="s">
        <v>334</v>
      </c>
      <c r="B9" s="79"/>
      <c r="C9" s="92">
        <v>25</v>
      </c>
      <c r="D9" s="92">
        <v>25</v>
      </c>
      <c r="E9" s="92">
        <v>25</v>
      </c>
      <c r="F9" s="92">
        <v>26</v>
      </c>
      <c r="G9" s="92">
        <v>26</v>
      </c>
      <c r="H9" s="92">
        <v>26</v>
      </c>
      <c r="I9" s="92">
        <v>26</v>
      </c>
      <c r="J9" s="92">
        <v>26</v>
      </c>
      <c r="K9" s="92">
        <v>26</v>
      </c>
      <c r="L9" s="92">
        <v>26</v>
      </c>
      <c r="M9" s="92">
        <v>26</v>
      </c>
      <c r="N9" s="92">
        <v>26</v>
      </c>
      <c r="O9" s="92"/>
      <c r="P9" s="92">
        <f t="shared" ref="P9:P13" si="0">SUM(C9:O9)</f>
        <v>309</v>
      </c>
      <c r="Q9" s="92">
        <f t="shared" ref="Q9:Q13" si="1">AVERAGE(C9:N9)</f>
        <v>25.75</v>
      </c>
    </row>
    <row r="10" spans="1:21">
      <c r="A10" s="85" t="s">
        <v>112</v>
      </c>
      <c r="B10" s="79"/>
      <c r="C10" s="92">
        <v>59</v>
      </c>
      <c r="D10" s="92">
        <v>47</v>
      </c>
      <c r="E10" s="92">
        <v>88</v>
      </c>
      <c r="F10" s="92">
        <v>62</v>
      </c>
      <c r="G10" s="60">
        <v>46</v>
      </c>
      <c r="H10" s="60">
        <v>21</v>
      </c>
      <c r="I10" s="60">
        <v>17</v>
      </c>
      <c r="J10" s="60">
        <v>5</v>
      </c>
      <c r="K10" s="60">
        <v>47</v>
      </c>
      <c r="L10" s="60">
        <v>188</v>
      </c>
      <c r="M10" s="60">
        <v>43</v>
      </c>
      <c r="N10" s="60">
        <v>37</v>
      </c>
      <c r="O10" s="93"/>
      <c r="P10" s="92">
        <f t="shared" si="0"/>
        <v>660</v>
      </c>
      <c r="Q10" s="92">
        <f t="shared" si="1"/>
        <v>55</v>
      </c>
    </row>
    <row r="11" spans="1:21">
      <c r="A11" s="85" t="s">
        <v>114</v>
      </c>
      <c r="B11" s="79"/>
      <c r="C11" s="92">
        <v>26</v>
      </c>
      <c r="D11" s="92">
        <v>25</v>
      </c>
      <c r="E11" s="92">
        <v>31</v>
      </c>
      <c r="F11" s="92">
        <v>26</v>
      </c>
      <c r="G11" s="60">
        <v>26</v>
      </c>
      <c r="H11" s="60">
        <v>27</v>
      </c>
      <c r="I11" s="60">
        <v>26</v>
      </c>
      <c r="J11" s="60">
        <v>32</v>
      </c>
      <c r="K11" s="60">
        <v>27</v>
      </c>
      <c r="L11" s="60">
        <v>26</v>
      </c>
      <c r="M11" s="60">
        <v>23</v>
      </c>
      <c r="N11" s="60">
        <v>29</v>
      </c>
      <c r="O11" s="93"/>
      <c r="P11" s="92">
        <f t="shared" si="0"/>
        <v>324</v>
      </c>
      <c r="Q11" s="92">
        <f t="shared" si="1"/>
        <v>27</v>
      </c>
    </row>
    <row r="12" spans="1:21">
      <c r="A12" s="85" t="s">
        <v>219</v>
      </c>
      <c r="B12" s="79"/>
      <c r="C12" s="92">
        <v>1</v>
      </c>
      <c r="D12" s="92">
        <v>1</v>
      </c>
      <c r="E12" s="92">
        <v>1</v>
      </c>
      <c r="F12" s="92">
        <v>1</v>
      </c>
      <c r="G12" s="60">
        <v>1</v>
      </c>
      <c r="H12" s="60">
        <v>1</v>
      </c>
      <c r="I12" s="60">
        <v>1</v>
      </c>
      <c r="J12" s="92">
        <v>1</v>
      </c>
      <c r="K12" s="92">
        <v>1</v>
      </c>
      <c r="L12" s="92">
        <v>1</v>
      </c>
      <c r="M12" s="60">
        <v>1</v>
      </c>
      <c r="N12" s="60">
        <v>1</v>
      </c>
      <c r="O12" s="93"/>
      <c r="P12" s="92">
        <f t="shared" si="0"/>
        <v>12</v>
      </c>
      <c r="Q12" s="92">
        <f t="shared" si="1"/>
        <v>1</v>
      </c>
    </row>
    <row r="13" spans="1:21">
      <c r="A13" s="85" t="s">
        <v>115</v>
      </c>
      <c r="B13" s="79"/>
      <c r="C13" s="92">
        <v>18</v>
      </c>
      <c r="D13" s="92">
        <v>18</v>
      </c>
      <c r="E13" s="92">
        <v>18</v>
      </c>
      <c r="F13" s="92">
        <v>18</v>
      </c>
      <c r="G13" s="92">
        <v>18</v>
      </c>
      <c r="H13" s="92">
        <v>18</v>
      </c>
      <c r="I13" s="92">
        <v>18</v>
      </c>
      <c r="J13" s="92">
        <v>18</v>
      </c>
      <c r="K13" s="92">
        <v>18</v>
      </c>
      <c r="L13" s="92">
        <v>18</v>
      </c>
      <c r="M13" s="92">
        <v>18</v>
      </c>
      <c r="N13" s="92">
        <v>18</v>
      </c>
      <c r="O13" s="93"/>
      <c r="P13" s="92">
        <f t="shared" si="0"/>
        <v>216</v>
      </c>
      <c r="Q13" s="92">
        <f t="shared" si="1"/>
        <v>18</v>
      </c>
    </row>
    <row r="14" spans="1:21">
      <c r="A14" s="85"/>
      <c r="B14" s="79"/>
      <c r="C14" s="92"/>
      <c r="D14" s="92"/>
      <c r="E14" s="92"/>
      <c r="F14" s="92"/>
      <c r="G14" s="60"/>
      <c r="H14" s="60"/>
      <c r="I14" s="60"/>
      <c r="J14" s="60"/>
      <c r="K14" s="60"/>
      <c r="L14" s="60"/>
      <c r="M14" s="60"/>
      <c r="N14" s="60"/>
      <c r="O14" s="93"/>
      <c r="P14" s="92"/>
      <c r="Q14" s="92"/>
    </row>
    <row r="15" spans="1:21">
      <c r="A15" s="85"/>
      <c r="B15" s="79"/>
      <c r="C15" s="92"/>
      <c r="D15" s="92"/>
      <c r="E15" s="92"/>
      <c r="F15" s="92"/>
      <c r="G15" s="60"/>
      <c r="H15" s="60"/>
      <c r="I15" s="60"/>
      <c r="J15" s="60"/>
      <c r="K15" s="60"/>
      <c r="L15" s="60"/>
      <c r="M15" s="60"/>
      <c r="N15" s="60"/>
      <c r="O15" s="93"/>
      <c r="P15" s="92"/>
      <c r="Q15" s="92"/>
    </row>
    <row r="16" spans="1:21">
      <c r="A16" s="87" t="s">
        <v>117</v>
      </c>
      <c r="B16" s="79"/>
      <c r="C16" s="92"/>
      <c r="D16" s="92"/>
      <c r="E16" s="92"/>
      <c r="F16" s="92"/>
      <c r="G16" s="60"/>
      <c r="H16" s="60"/>
      <c r="I16" s="60"/>
      <c r="J16" s="60"/>
      <c r="K16" s="60"/>
      <c r="L16" s="60"/>
      <c r="M16" s="60"/>
      <c r="N16" s="60"/>
      <c r="O16" s="93"/>
      <c r="P16" s="92"/>
      <c r="Q16" s="92"/>
    </row>
    <row r="17" spans="1:22">
      <c r="A17" s="85" t="s">
        <v>269</v>
      </c>
      <c r="B17" s="79"/>
      <c r="C17" s="92">
        <v>67674</v>
      </c>
      <c r="D17" s="34">
        <v>112070</v>
      </c>
      <c r="E17" s="34">
        <v>67812</v>
      </c>
      <c r="F17" s="34">
        <v>71055</v>
      </c>
      <c r="G17" s="60">
        <v>108513</v>
      </c>
      <c r="H17" s="60">
        <v>70877</v>
      </c>
      <c r="I17" s="246">
        <v>72500</v>
      </c>
      <c r="J17" s="246">
        <v>109347</v>
      </c>
      <c r="K17" s="246">
        <v>73196</v>
      </c>
      <c r="L17" s="246">
        <v>74180</v>
      </c>
      <c r="M17" s="246">
        <v>113878</v>
      </c>
      <c r="N17" s="246">
        <v>74863</v>
      </c>
      <c r="O17" s="246"/>
      <c r="P17" s="244">
        <f t="shared" ref="P17:P33" si="2">SUM(C17:O17)</f>
        <v>1015965</v>
      </c>
      <c r="Q17" s="92">
        <f t="shared" ref="Q17:Q33" si="3">AVERAGE(C17:N17)</f>
        <v>84663.75</v>
      </c>
      <c r="T17" s="202">
        <f>SUM(C17:H17)</f>
        <v>498001</v>
      </c>
      <c r="U17" s="203">
        <f>+T17/P17</f>
        <v>0.49017535052880756</v>
      </c>
      <c r="V17" s="192" t="s">
        <v>369</v>
      </c>
    </row>
    <row r="18" spans="1:22">
      <c r="A18" s="85" t="s">
        <v>246</v>
      </c>
      <c r="B18" s="79"/>
      <c r="C18" s="92">
        <v>73457</v>
      </c>
      <c r="D18" s="92">
        <v>118333</v>
      </c>
      <c r="E18" s="92">
        <v>74888</v>
      </c>
      <c r="F18" s="60">
        <v>79091</v>
      </c>
      <c r="G18" s="60">
        <v>114201</v>
      </c>
      <c r="H18" s="60">
        <v>78323</v>
      </c>
      <c r="I18" s="246">
        <v>78984</v>
      </c>
      <c r="J18" s="246">
        <v>116740</v>
      </c>
      <c r="K18" s="246">
        <v>81010</v>
      </c>
      <c r="L18" s="246">
        <v>80092</v>
      </c>
      <c r="M18" s="246">
        <v>120174</v>
      </c>
      <c r="N18" s="246">
        <v>82288</v>
      </c>
      <c r="O18" s="245"/>
      <c r="P18" s="244">
        <f t="shared" si="2"/>
        <v>1097581</v>
      </c>
      <c r="Q18" s="92">
        <f t="shared" si="3"/>
        <v>91465.083333333328</v>
      </c>
      <c r="T18" s="202">
        <f t="shared" ref="T18:T34" si="4">SUM(C18:H18)</f>
        <v>538293</v>
      </c>
      <c r="U18" s="203">
        <f t="shared" ref="U18:U34" si="5">+T18/P18</f>
        <v>0.49043578560488932</v>
      </c>
    </row>
    <row r="19" spans="1:22">
      <c r="A19" s="85" t="s">
        <v>344</v>
      </c>
      <c r="B19" s="79"/>
      <c r="C19" s="92">
        <v>72904</v>
      </c>
      <c r="D19" s="92">
        <v>118824</v>
      </c>
      <c r="E19" s="92">
        <v>74683</v>
      </c>
      <c r="F19" s="92">
        <v>79479</v>
      </c>
      <c r="G19" s="60">
        <v>116619</v>
      </c>
      <c r="H19" s="60">
        <v>79951</v>
      </c>
      <c r="I19" s="246">
        <v>83357</v>
      </c>
      <c r="J19" s="246">
        <v>120160</v>
      </c>
      <c r="K19" s="246">
        <v>86054</v>
      </c>
      <c r="L19" s="246">
        <v>87436</v>
      </c>
      <c r="M19" s="246">
        <v>127906</v>
      </c>
      <c r="N19" s="246">
        <v>85486</v>
      </c>
      <c r="O19" s="245"/>
      <c r="P19" s="244">
        <f>SUM(C19:O19)</f>
        <v>1132859</v>
      </c>
      <c r="Q19" s="92">
        <f>AVERAGE(C19:N19)</f>
        <v>94404.916666666672</v>
      </c>
      <c r="T19" s="202">
        <f t="shared" si="4"/>
        <v>542460</v>
      </c>
      <c r="U19" s="203">
        <f t="shared" si="5"/>
        <v>0.47884158575780394</v>
      </c>
    </row>
    <row r="20" spans="1:22">
      <c r="A20" s="85" t="s">
        <v>268</v>
      </c>
      <c r="B20" s="79"/>
      <c r="C20" s="92">
        <v>10</v>
      </c>
      <c r="D20" s="92">
        <v>10</v>
      </c>
      <c r="E20" s="92">
        <v>10</v>
      </c>
      <c r="F20" s="92">
        <v>10</v>
      </c>
      <c r="G20" s="92">
        <v>10</v>
      </c>
      <c r="H20" s="92">
        <v>10</v>
      </c>
      <c r="I20" s="244">
        <v>10</v>
      </c>
      <c r="J20" s="244">
        <v>10</v>
      </c>
      <c r="K20" s="244">
        <v>10</v>
      </c>
      <c r="L20" s="244">
        <v>10</v>
      </c>
      <c r="M20" s="244">
        <v>10</v>
      </c>
      <c r="N20" s="244">
        <v>10</v>
      </c>
      <c r="O20" s="244"/>
      <c r="P20" s="244">
        <f>SUM(C20:N20)</f>
        <v>120</v>
      </c>
      <c r="Q20" s="92">
        <f t="shared" si="3"/>
        <v>10</v>
      </c>
      <c r="T20" s="202">
        <f t="shared" si="4"/>
        <v>60</v>
      </c>
      <c r="U20" s="203">
        <f t="shared" si="5"/>
        <v>0.5</v>
      </c>
    </row>
    <row r="21" spans="1:22">
      <c r="A21" s="85" t="s">
        <v>336</v>
      </c>
      <c r="B21" s="79"/>
      <c r="C21" s="92">
        <v>214352</v>
      </c>
      <c r="D21" s="92">
        <v>629247</v>
      </c>
      <c r="E21" s="92">
        <v>670379</v>
      </c>
      <c r="F21" s="60">
        <v>612751</v>
      </c>
      <c r="G21" s="60">
        <v>378635</v>
      </c>
      <c r="H21" s="60">
        <v>264575</v>
      </c>
      <c r="I21" s="246">
        <v>218004</v>
      </c>
      <c r="J21" s="246">
        <v>239683</v>
      </c>
      <c r="K21" s="246">
        <v>232731</v>
      </c>
      <c r="L21" s="246">
        <v>249707</v>
      </c>
      <c r="M21" s="246">
        <v>227111</v>
      </c>
      <c r="N21" s="246">
        <v>224859</v>
      </c>
      <c r="O21" s="245"/>
      <c r="P21" s="244">
        <f t="shared" si="2"/>
        <v>4162034</v>
      </c>
      <c r="Q21" s="92">
        <f t="shared" si="3"/>
        <v>346836.16666666669</v>
      </c>
      <c r="T21" s="202">
        <f t="shared" si="4"/>
        <v>2769939</v>
      </c>
      <c r="U21" s="203">
        <f t="shared" si="5"/>
        <v>0.66552531766919731</v>
      </c>
    </row>
    <row r="22" spans="1:22">
      <c r="A22" s="85" t="s">
        <v>218</v>
      </c>
      <c r="B22" s="79"/>
      <c r="C22" s="193">
        <v>395270</v>
      </c>
      <c r="D22" s="92">
        <v>786619</v>
      </c>
      <c r="E22" s="92">
        <v>941523</v>
      </c>
      <c r="F22" s="60">
        <v>927558</v>
      </c>
      <c r="G22" s="60">
        <v>606554</v>
      </c>
      <c r="H22" s="60">
        <v>547884</v>
      </c>
      <c r="I22" s="246">
        <v>324887</v>
      </c>
      <c r="J22" s="246">
        <v>445857</v>
      </c>
      <c r="K22" s="246">
        <v>429574</v>
      </c>
      <c r="L22" s="246">
        <v>456825</v>
      </c>
      <c r="M22" s="246">
        <v>425359</v>
      </c>
      <c r="N22" s="246">
        <v>438163</v>
      </c>
      <c r="O22" s="245"/>
      <c r="P22" s="244">
        <f t="shared" ref="P22:P24" si="6">SUM(C22:O22)</f>
        <v>6726073</v>
      </c>
      <c r="Q22" s="92">
        <f t="shared" ref="Q22:Q24" si="7">AVERAGE(C22:N22)</f>
        <v>560506.08333333337</v>
      </c>
      <c r="T22" s="202">
        <f t="shared" si="4"/>
        <v>4205408</v>
      </c>
      <c r="U22" s="203">
        <f t="shared" si="5"/>
        <v>0.62523972011603202</v>
      </c>
    </row>
    <row r="23" spans="1:22">
      <c r="A23" s="85" t="s">
        <v>337</v>
      </c>
      <c r="B23" s="79"/>
      <c r="C23" s="193">
        <v>4385</v>
      </c>
      <c r="D23" s="92">
        <v>1280</v>
      </c>
      <c r="E23" s="92">
        <v>30825</v>
      </c>
      <c r="F23" s="60">
        <v>110208</v>
      </c>
      <c r="G23" s="60">
        <v>3951</v>
      </c>
      <c r="H23" s="60">
        <v>3274</v>
      </c>
      <c r="I23" s="246">
        <v>2337</v>
      </c>
      <c r="J23" s="246">
        <v>2950</v>
      </c>
      <c r="K23" s="246">
        <v>2992</v>
      </c>
      <c r="L23" s="246">
        <v>7598</v>
      </c>
      <c r="M23" s="246">
        <v>1702</v>
      </c>
      <c r="N23" s="246">
        <v>1398</v>
      </c>
      <c r="O23" s="245"/>
      <c r="P23" s="244">
        <f t="shared" si="6"/>
        <v>172900</v>
      </c>
      <c r="Q23" s="92">
        <f t="shared" si="7"/>
        <v>14408.333333333334</v>
      </c>
      <c r="T23" s="202">
        <f t="shared" si="4"/>
        <v>153923</v>
      </c>
      <c r="U23" s="203">
        <f t="shared" si="5"/>
        <v>0.89024291497975705</v>
      </c>
    </row>
    <row r="24" spans="1:22">
      <c r="A24" s="85" t="s">
        <v>338</v>
      </c>
      <c r="B24" s="79"/>
      <c r="C24" s="193">
        <v>220</v>
      </c>
      <c r="D24" s="92">
        <v>189</v>
      </c>
      <c r="E24" s="92">
        <v>254</v>
      </c>
      <c r="F24" s="60">
        <v>238</v>
      </c>
      <c r="G24" s="60">
        <v>254</v>
      </c>
      <c r="H24" s="60">
        <v>245</v>
      </c>
      <c r="I24" s="246">
        <v>231</v>
      </c>
      <c r="J24" s="246">
        <v>283</v>
      </c>
      <c r="K24" s="246">
        <v>271</v>
      </c>
      <c r="L24" s="246">
        <v>281</v>
      </c>
      <c r="M24" s="246">
        <v>253</v>
      </c>
      <c r="N24" s="246">
        <v>225</v>
      </c>
      <c r="O24" s="245"/>
      <c r="P24" s="244">
        <f t="shared" si="6"/>
        <v>2944</v>
      </c>
      <c r="Q24" s="92">
        <f t="shared" si="7"/>
        <v>245.33333333333334</v>
      </c>
      <c r="T24" s="202">
        <f t="shared" si="4"/>
        <v>1400</v>
      </c>
      <c r="U24" s="203">
        <f t="shared" si="5"/>
        <v>0.47554347826086957</v>
      </c>
    </row>
    <row r="25" spans="1:22">
      <c r="A25" s="85" t="s">
        <v>370</v>
      </c>
      <c r="B25" s="79"/>
      <c r="C25" s="92">
        <v>9</v>
      </c>
      <c r="D25" s="92">
        <v>9</v>
      </c>
      <c r="E25" s="92">
        <v>9</v>
      </c>
      <c r="F25" s="92">
        <v>9</v>
      </c>
      <c r="G25" s="92">
        <v>9</v>
      </c>
      <c r="H25" s="92">
        <v>9</v>
      </c>
      <c r="I25" s="244">
        <v>9</v>
      </c>
      <c r="J25" s="244">
        <v>9</v>
      </c>
      <c r="K25" s="244">
        <v>9</v>
      </c>
      <c r="L25" s="244">
        <v>9</v>
      </c>
      <c r="M25" s="244">
        <v>9</v>
      </c>
      <c r="N25" s="244">
        <v>9</v>
      </c>
      <c r="O25" s="244"/>
      <c r="P25" s="244">
        <f t="shared" si="2"/>
        <v>108</v>
      </c>
      <c r="Q25" s="92">
        <f t="shared" si="3"/>
        <v>9</v>
      </c>
      <c r="R25" s="192"/>
      <c r="T25" s="202">
        <f t="shared" si="4"/>
        <v>54</v>
      </c>
      <c r="U25" s="203">
        <f t="shared" si="5"/>
        <v>0.5</v>
      </c>
    </row>
    <row r="26" spans="1:22">
      <c r="A26" s="85" t="s">
        <v>267</v>
      </c>
      <c r="B26" s="79"/>
      <c r="C26" s="92">
        <v>1</v>
      </c>
      <c r="D26" s="92">
        <v>1</v>
      </c>
      <c r="E26" s="92">
        <v>1</v>
      </c>
      <c r="F26" s="92">
        <v>1</v>
      </c>
      <c r="G26" s="60">
        <v>1</v>
      </c>
      <c r="H26" s="60">
        <v>1</v>
      </c>
      <c r="I26" s="246">
        <v>1</v>
      </c>
      <c r="J26" s="244">
        <v>1</v>
      </c>
      <c r="K26" s="244">
        <v>1</v>
      </c>
      <c r="L26" s="244">
        <v>1</v>
      </c>
      <c r="M26" s="246">
        <v>1</v>
      </c>
      <c r="N26" s="246">
        <v>1</v>
      </c>
      <c r="O26" s="245"/>
      <c r="P26" s="244">
        <f t="shared" si="2"/>
        <v>12</v>
      </c>
      <c r="Q26" s="92">
        <f t="shared" si="3"/>
        <v>1</v>
      </c>
      <c r="T26" s="202">
        <f t="shared" si="4"/>
        <v>6</v>
      </c>
      <c r="U26" s="203">
        <f t="shared" si="5"/>
        <v>0.5</v>
      </c>
    </row>
    <row r="27" spans="1:22">
      <c r="A27" s="85" t="s">
        <v>271</v>
      </c>
      <c r="B27" s="79"/>
      <c r="C27" s="92">
        <v>287</v>
      </c>
      <c r="D27" s="92">
        <v>3833</v>
      </c>
      <c r="E27" s="92">
        <v>4336</v>
      </c>
      <c r="F27" s="60">
        <v>3840</v>
      </c>
      <c r="G27" s="60">
        <v>1636</v>
      </c>
      <c r="H27" s="60">
        <v>698</v>
      </c>
      <c r="I27" s="246">
        <v>399</v>
      </c>
      <c r="J27" s="246">
        <v>412</v>
      </c>
      <c r="K27" s="246">
        <v>354</v>
      </c>
      <c r="L27" s="246">
        <v>510</v>
      </c>
      <c r="M27" s="246">
        <v>269</v>
      </c>
      <c r="N27" s="246">
        <v>194</v>
      </c>
      <c r="O27" s="245"/>
      <c r="P27" s="244">
        <f t="shared" si="2"/>
        <v>16768</v>
      </c>
      <c r="Q27" s="92">
        <f t="shared" si="3"/>
        <v>1397.3333333333333</v>
      </c>
      <c r="T27" s="202">
        <f t="shared" si="4"/>
        <v>14630</v>
      </c>
      <c r="U27" s="203">
        <f t="shared" si="5"/>
        <v>0.87249522900763354</v>
      </c>
    </row>
    <row r="28" spans="1:22">
      <c r="A28" s="85" t="s">
        <v>272</v>
      </c>
      <c r="B28" s="88"/>
      <c r="C28" s="92">
        <v>435</v>
      </c>
      <c r="D28" s="92">
        <v>2791</v>
      </c>
      <c r="E28" s="92">
        <v>26798</v>
      </c>
      <c r="F28" s="60">
        <v>6504</v>
      </c>
      <c r="G28" s="60">
        <v>2195</v>
      </c>
      <c r="H28" s="60">
        <v>996</v>
      </c>
      <c r="I28" s="246">
        <v>730</v>
      </c>
      <c r="J28" s="246">
        <v>795</v>
      </c>
      <c r="K28" s="246">
        <v>643</v>
      </c>
      <c r="L28" s="246">
        <v>1008</v>
      </c>
      <c r="M28" s="246">
        <v>572</v>
      </c>
      <c r="N28" s="246">
        <v>477</v>
      </c>
      <c r="O28" s="245"/>
      <c r="P28" s="244">
        <f t="shared" si="2"/>
        <v>43944</v>
      </c>
      <c r="Q28" s="92">
        <f t="shared" si="3"/>
        <v>3662</v>
      </c>
      <c r="T28" s="202">
        <f t="shared" si="4"/>
        <v>39719</v>
      </c>
      <c r="U28" s="203">
        <f t="shared" si="5"/>
        <v>0.90385490624431097</v>
      </c>
    </row>
    <row r="29" spans="1:22">
      <c r="A29" s="85" t="s">
        <v>371</v>
      </c>
      <c r="B29" s="79"/>
      <c r="C29" s="92">
        <v>9</v>
      </c>
      <c r="D29" s="92">
        <v>9</v>
      </c>
      <c r="E29" s="92">
        <v>11</v>
      </c>
      <c r="F29" s="92">
        <v>13</v>
      </c>
      <c r="G29" s="92">
        <v>13</v>
      </c>
      <c r="H29" s="92">
        <v>11</v>
      </c>
      <c r="I29" s="244">
        <v>10</v>
      </c>
      <c r="J29" s="244">
        <v>11</v>
      </c>
      <c r="K29" s="244">
        <v>12</v>
      </c>
      <c r="L29" s="244">
        <v>13</v>
      </c>
      <c r="M29" s="244">
        <v>13</v>
      </c>
      <c r="N29" s="244">
        <v>13</v>
      </c>
      <c r="O29" s="245"/>
      <c r="P29" s="244">
        <f t="shared" si="2"/>
        <v>138</v>
      </c>
      <c r="Q29" s="92">
        <f t="shared" si="3"/>
        <v>11.5</v>
      </c>
      <c r="T29" s="202">
        <f t="shared" si="4"/>
        <v>66</v>
      </c>
      <c r="U29" s="203">
        <f t="shared" si="5"/>
        <v>0.47826086956521741</v>
      </c>
    </row>
    <row r="30" spans="1:22">
      <c r="A30" s="85" t="s">
        <v>100</v>
      </c>
      <c r="B30" s="88"/>
      <c r="C30" s="92">
        <v>722</v>
      </c>
      <c r="D30" s="92">
        <v>6624</v>
      </c>
      <c r="E30" s="92">
        <v>31134</v>
      </c>
      <c r="F30" s="60">
        <v>10344</v>
      </c>
      <c r="G30" s="60">
        <v>3831</v>
      </c>
      <c r="H30" s="60">
        <v>1694</v>
      </c>
      <c r="I30" s="246">
        <v>1129</v>
      </c>
      <c r="J30" s="246">
        <v>1207</v>
      </c>
      <c r="K30" s="246">
        <v>997</v>
      </c>
      <c r="L30" s="246">
        <v>1518</v>
      </c>
      <c r="M30" s="246">
        <v>841</v>
      </c>
      <c r="N30" s="246">
        <v>671</v>
      </c>
      <c r="O30" s="245"/>
      <c r="P30" s="244">
        <f t="shared" si="2"/>
        <v>60712</v>
      </c>
      <c r="Q30" s="92">
        <f t="shared" si="3"/>
        <v>5059.333333333333</v>
      </c>
      <c r="T30" s="202">
        <f t="shared" si="4"/>
        <v>54349</v>
      </c>
      <c r="U30" s="203">
        <f t="shared" si="5"/>
        <v>0.89519370140993548</v>
      </c>
    </row>
    <row r="31" spans="1:22">
      <c r="A31" s="85" t="s">
        <v>273</v>
      </c>
      <c r="B31" s="79"/>
      <c r="C31" s="92">
        <v>41</v>
      </c>
      <c r="D31" s="92">
        <v>38</v>
      </c>
      <c r="E31" s="92">
        <v>41</v>
      </c>
      <c r="F31" s="60">
        <v>32</v>
      </c>
      <c r="G31" s="60">
        <v>29</v>
      </c>
      <c r="H31" s="60">
        <v>567</v>
      </c>
      <c r="I31" s="246">
        <v>72</v>
      </c>
      <c r="J31" s="246">
        <v>136</v>
      </c>
      <c r="K31" s="246">
        <v>37</v>
      </c>
      <c r="L31" s="246">
        <v>37</v>
      </c>
      <c r="M31" s="246">
        <v>37</v>
      </c>
      <c r="N31" s="246">
        <v>32</v>
      </c>
      <c r="O31" s="245"/>
      <c r="P31" s="244">
        <f t="shared" si="2"/>
        <v>1099</v>
      </c>
      <c r="Q31" s="92">
        <f t="shared" si="3"/>
        <v>91.583333333333329</v>
      </c>
      <c r="T31" s="202">
        <f t="shared" si="4"/>
        <v>748</v>
      </c>
      <c r="U31" s="203">
        <f t="shared" si="5"/>
        <v>0.68061874431301184</v>
      </c>
    </row>
    <row r="32" spans="1:22">
      <c r="A32" s="85" t="s">
        <v>119</v>
      </c>
      <c r="B32" s="79"/>
      <c r="C32" s="92">
        <v>1</v>
      </c>
      <c r="D32" s="92">
        <v>1</v>
      </c>
      <c r="E32" s="92">
        <v>1</v>
      </c>
      <c r="F32" s="60">
        <v>1</v>
      </c>
      <c r="G32" s="60">
        <v>1</v>
      </c>
      <c r="H32" s="60">
        <v>1</v>
      </c>
      <c r="I32" s="244">
        <v>1</v>
      </c>
      <c r="J32" s="244">
        <v>1</v>
      </c>
      <c r="K32" s="244">
        <v>1</v>
      </c>
      <c r="L32" s="246">
        <v>1</v>
      </c>
      <c r="M32" s="246">
        <v>1</v>
      </c>
      <c r="N32" s="246">
        <v>1</v>
      </c>
      <c r="O32" s="245"/>
      <c r="P32" s="244">
        <f t="shared" si="2"/>
        <v>12</v>
      </c>
      <c r="Q32" s="92">
        <f t="shared" si="3"/>
        <v>1</v>
      </c>
      <c r="T32" s="202">
        <f t="shared" si="4"/>
        <v>6</v>
      </c>
      <c r="U32" s="203">
        <f t="shared" si="5"/>
        <v>0.5</v>
      </c>
    </row>
    <row r="33" spans="1:21">
      <c r="A33" s="85" t="s">
        <v>248</v>
      </c>
      <c r="B33" s="79"/>
      <c r="C33" s="92">
        <v>25</v>
      </c>
      <c r="D33" s="92">
        <v>25</v>
      </c>
      <c r="E33" s="92">
        <v>25</v>
      </c>
      <c r="F33" s="92">
        <v>26</v>
      </c>
      <c r="G33" s="92">
        <v>26</v>
      </c>
      <c r="H33" s="92">
        <v>26</v>
      </c>
      <c r="I33" s="244">
        <v>26</v>
      </c>
      <c r="J33" s="244">
        <v>26</v>
      </c>
      <c r="K33" s="244">
        <v>26</v>
      </c>
      <c r="L33" s="244">
        <v>26</v>
      </c>
      <c r="M33" s="244">
        <v>26</v>
      </c>
      <c r="N33" s="244">
        <v>26</v>
      </c>
      <c r="O33" s="244"/>
      <c r="P33" s="244">
        <f t="shared" si="2"/>
        <v>309</v>
      </c>
      <c r="Q33" s="92">
        <f t="shared" si="3"/>
        <v>25.75</v>
      </c>
      <c r="T33" s="202">
        <f t="shared" si="4"/>
        <v>153</v>
      </c>
      <c r="U33" s="203">
        <f t="shared" si="5"/>
        <v>0.49514563106796117</v>
      </c>
    </row>
    <row r="34" spans="1:21">
      <c r="A34" s="89" t="s">
        <v>335</v>
      </c>
      <c r="B34" s="79"/>
      <c r="C34" s="92">
        <v>9</v>
      </c>
      <c r="D34" s="92">
        <v>16</v>
      </c>
      <c r="E34" s="92">
        <v>25</v>
      </c>
      <c r="F34" s="60">
        <v>45</v>
      </c>
      <c r="G34" s="60">
        <v>29</v>
      </c>
      <c r="H34" s="60">
        <v>4</v>
      </c>
      <c r="I34" s="246">
        <v>2</v>
      </c>
      <c r="J34" s="246">
        <v>5</v>
      </c>
      <c r="K34" s="246">
        <v>7</v>
      </c>
      <c r="L34" s="246">
        <v>21</v>
      </c>
      <c r="M34" s="246">
        <v>15</v>
      </c>
      <c r="N34" s="246">
        <v>5</v>
      </c>
      <c r="O34" s="245"/>
      <c r="P34" s="244">
        <f t="shared" ref="P34" si="8">SUM(C34:O34)</f>
        <v>183</v>
      </c>
      <c r="Q34" s="92">
        <f t="shared" ref="Q34" si="9">AVERAGE(C34:N34)</f>
        <v>15.25</v>
      </c>
      <c r="T34" s="202">
        <f t="shared" si="4"/>
        <v>128</v>
      </c>
      <c r="U34" s="203">
        <f t="shared" si="5"/>
        <v>0.69945355191256831</v>
      </c>
    </row>
    <row r="35" spans="1:21">
      <c r="A35" s="89"/>
      <c r="B35" s="79"/>
      <c r="C35" s="92"/>
      <c r="D35" s="92"/>
      <c r="E35" s="92"/>
      <c r="F35" s="60"/>
      <c r="G35" s="60"/>
      <c r="H35" s="60"/>
      <c r="I35" s="60"/>
      <c r="J35" s="60"/>
      <c r="K35" s="60"/>
      <c r="L35" s="60"/>
      <c r="M35" s="60"/>
      <c r="N35" s="60"/>
      <c r="O35" s="93"/>
      <c r="P35" s="92"/>
      <c r="Q35" s="92"/>
    </row>
    <row r="36" spans="1:21">
      <c r="A36" s="89"/>
      <c r="B36" s="79"/>
      <c r="C36" s="92"/>
      <c r="D36" s="92"/>
      <c r="E36" s="92"/>
      <c r="F36" s="60"/>
      <c r="G36" s="60"/>
      <c r="H36" s="60"/>
      <c r="I36" s="60"/>
      <c r="J36" s="60"/>
      <c r="K36" s="60"/>
      <c r="L36" s="60"/>
      <c r="M36" s="60"/>
      <c r="N36" s="60"/>
      <c r="O36" s="93"/>
      <c r="P36" s="92"/>
      <c r="Q36" s="92"/>
    </row>
    <row r="37" spans="1:21">
      <c r="A37" s="87" t="s">
        <v>120</v>
      </c>
      <c r="B37" s="79"/>
      <c r="C37" s="92"/>
      <c r="D37" s="92"/>
      <c r="E37" s="92"/>
      <c r="F37" s="60"/>
      <c r="G37" s="60"/>
      <c r="H37" s="60"/>
      <c r="I37" s="60"/>
      <c r="J37" s="60"/>
      <c r="K37" s="60"/>
      <c r="L37" s="60"/>
      <c r="M37" s="60"/>
      <c r="N37" s="60"/>
      <c r="O37" s="93"/>
      <c r="P37" s="92"/>
      <c r="Q37" s="92"/>
    </row>
    <row r="38" spans="1:21">
      <c r="A38" s="85" t="s">
        <v>101</v>
      </c>
      <c r="B38" s="79"/>
      <c r="C38" s="92">
        <v>19</v>
      </c>
      <c r="D38" s="92">
        <v>9</v>
      </c>
      <c r="E38" s="92">
        <v>36</v>
      </c>
      <c r="F38" s="60">
        <v>65</v>
      </c>
      <c r="G38" s="60">
        <v>12</v>
      </c>
      <c r="H38" s="60">
        <v>21</v>
      </c>
      <c r="I38" s="246">
        <v>18</v>
      </c>
      <c r="J38" s="246">
        <v>6</v>
      </c>
      <c r="K38" s="246">
        <v>48</v>
      </c>
      <c r="L38" s="246">
        <v>190</v>
      </c>
      <c r="M38" s="246">
        <v>46</v>
      </c>
      <c r="N38" s="246">
        <v>37</v>
      </c>
      <c r="O38" s="93"/>
      <c r="P38" s="92">
        <f>SUM(C38:O38)</f>
        <v>507</v>
      </c>
      <c r="Q38" s="92">
        <f>AVERAGE(C38:N38)</f>
        <v>42.25</v>
      </c>
    </row>
    <row r="39" spans="1:21">
      <c r="A39" s="85" t="s">
        <v>247</v>
      </c>
      <c r="B39" s="79"/>
      <c r="C39" s="92">
        <v>23</v>
      </c>
      <c r="D39" s="92">
        <v>23</v>
      </c>
      <c r="E39" s="92">
        <v>29</v>
      </c>
      <c r="F39" s="60">
        <v>24</v>
      </c>
      <c r="G39" s="60">
        <v>23</v>
      </c>
      <c r="H39" s="60">
        <v>23</v>
      </c>
      <c r="I39" s="246">
        <v>25</v>
      </c>
      <c r="J39" s="246">
        <v>30</v>
      </c>
      <c r="K39" s="246">
        <v>25</v>
      </c>
      <c r="L39" s="246">
        <v>24</v>
      </c>
      <c r="M39" s="246">
        <v>22</v>
      </c>
      <c r="N39" s="246">
        <v>26</v>
      </c>
      <c r="O39" s="93"/>
      <c r="P39" s="92">
        <f>SUM(C39:O39)</f>
        <v>297</v>
      </c>
      <c r="Q39" s="92">
        <f>AVERAGE(C39:N39)</f>
        <v>24.75</v>
      </c>
    </row>
    <row r="40" spans="1:21">
      <c r="A40" s="85" t="s">
        <v>132</v>
      </c>
      <c r="B40" s="79"/>
      <c r="C40" s="92">
        <v>1</v>
      </c>
      <c r="D40" s="92">
        <v>1</v>
      </c>
      <c r="E40" s="92">
        <v>1</v>
      </c>
      <c r="F40" s="60">
        <v>1</v>
      </c>
      <c r="G40" s="60">
        <v>1</v>
      </c>
      <c r="H40" s="60">
        <v>1</v>
      </c>
      <c r="I40" s="244">
        <v>1</v>
      </c>
      <c r="J40" s="244">
        <v>1</v>
      </c>
      <c r="K40" s="244">
        <v>1</v>
      </c>
      <c r="L40" s="246">
        <v>1</v>
      </c>
      <c r="M40" s="246">
        <v>1</v>
      </c>
      <c r="N40" s="246">
        <v>1</v>
      </c>
      <c r="O40" s="93"/>
      <c r="P40" s="92">
        <f>SUM(C40:O40)</f>
        <v>12</v>
      </c>
      <c r="Q40" s="92">
        <f>AVERAGE(C40:N40)</f>
        <v>1</v>
      </c>
    </row>
    <row r="41" spans="1:21">
      <c r="A41" s="89"/>
      <c r="B41" s="79"/>
      <c r="C41" s="92"/>
      <c r="D41" s="92"/>
      <c r="E41" s="92"/>
      <c r="F41" s="92"/>
      <c r="G41" s="60"/>
      <c r="H41" s="60"/>
      <c r="I41" s="60"/>
      <c r="J41" s="60"/>
      <c r="K41" s="60"/>
      <c r="L41" s="60"/>
      <c r="M41" s="60"/>
      <c r="N41" s="60"/>
      <c r="O41" s="93"/>
      <c r="P41" s="92"/>
      <c r="Q41" s="92"/>
    </row>
    <row r="42" spans="1:21">
      <c r="A42" s="89"/>
      <c r="B42" s="79"/>
      <c r="C42" s="92"/>
      <c r="D42" s="92"/>
      <c r="E42" s="92"/>
      <c r="F42" s="92"/>
      <c r="G42" s="60"/>
      <c r="H42" s="60"/>
      <c r="I42" s="60"/>
      <c r="J42" s="60"/>
      <c r="K42" s="60"/>
      <c r="L42" s="60"/>
      <c r="M42" s="60"/>
      <c r="N42" s="60"/>
      <c r="O42" s="93"/>
      <c r="P42" s="92"/>
      <c r="Q42" s="92"/>
    </row>
    <row r="43" spans="1:21">
      <c r="A43" s="87" t="s">
        <v>121</v>
      </c>
      <c r="B43" s="79"/>
      <c r="C43" s="92"/>
      <c r="D43" s="92"/>
      <c r="E43" s="92"/>
      <c r="F43" s="92"/>
      <c r="G43" s="60"/>
      <c r="H43" s="60"/>
      <c r="I43" s="60"/>
      <c r="J43" s="60"/>
      <c r="K43" s="60"/>
      <c r="L43" s="60"/>
      <c r="M43" s="60"/>
      <c r="N43" s="60"/>
      <c r="O43" s="93"/>
      <c r="P43" s="92"/>
      <c r="Q43" s="92"/>
    </row>
    <row r="44" spans="1:21">
      <c r="A44" s="85" t="s">
        <v>122</v>
      </c>
      <c r="C44" s="92">
        <v>1</v>
      </c>
      <c r="D44" s="92">
        <v>1</v>
      </c>
      <c r="E44" s="92">
        <v>1</v>
      </c>
      <c r="F44" s="92">
        <v>1</v>
      </c>
      <c r="G44" s="60">
        <v>1</v>
      </c>
      <c r="H44" s="60">
        <v>1</v>
      </c>
      <c r="I44" s="60">
        <v>1</v>
      </c>
      <c r="J44" s="92">
        <v>1</v>
      </c>
      <c r="K44" s="92">
        <v>1</v>
      </c>
      <c r="L44" s="92">
        <v>1</v>
      </c>
      <c r="M44" s="60">
        <v>1</v>
      </c>
      <c r="N44" s="60">
        <v>1</v>
      </c>
      <c r="O44" s="93"/>
      <c r="P44" s="92">
        <f>SUM(C44:O44)</f>
        <v>12</v>
      </c>
      <c r="Q44" s="92">
        <f>AVERAGE(C44:N44)</f>
        <v>1</v>
      </c>
    </row>
    <row r="45" spans="1:21">
      <c r="A45" s="85" t="s">
        <v>123</v>
      </c>
      <c r="C45" s="92">
        <v>1</v>
      </c>
      <c r="D45" s="92">
        <v>1</v>
      </c>
      <c r="E45" s="92">
        <v>1</v>
      </c>
      <c r="F45" s="92">
        <v>1</v>
      </c>
      <c r="G45" s="60">
        <v>1</v>
      </c>
      <c r="H45" s="60">
        <v>1</v>
      </c>
      <c r="I45" s="60">
        <v>1</v>
      </c>
      <c r="J45" s="92">
        <v>1</v>
      </c>
      <c r="K45" s="92">
        <v>1</v>
      </c>
      <c r="L45" s="92">
        <v>1</v>
      </c>
      <c r="M45" s="60">
        <v>1</v>
      </c>
      <c r="N45" s="60">
        <v>1</v>
      </c>
      <c r="O45" s="93"/>
      <c r="P45" s="92">
        <f>SUM(C45:O45)</f>
        <v>12</v>
      </c>
      <c r="Q45" s="92">
        <f>AVERAGE(C45:N45)</f>
        <v>1</v>
      </c>
    </row>
    <row r="46" spans="1:21">
      <c r="A46" s="85" t="s">
        <v>270</v>
      </c>
      <c r="C46" s="92">
        <v>24</v>
      </c>
      <c r="D46" s="92">
        <v>25</v>
      </c>
      <c r="E46" s="92">
        <v>25</v>
      </c>
      <c r="F46" s="92">
        <v>26</v>
      </c>
      <c r="G46" s="92">
        <v>25</v>
      </c>
      <c r="H46" s="92">
        <v>26</v>
      </c>
      <c r="I46" s="92">
        <v>26</v>
      </c>
      <c r="J46" s="92">
        <v>26</v>
      </c>
      <c r="K46" s="92">
        <v>26</v>
      </c>
      <c r="L46" s="92">
        <v>26</v>
      </c>
      <c r="M46" s="92">
        <v>26</v>
      </c>
      <c r="N46" s="92">
        <v>26</v>
      </c>
      <c r="O46" s="94"/>
      <c r="P46" s="92">
        <f>SUM(C46:O46)</f>
        <v>307</v>
      </c>
      <c r="Q46" s="92">
        <f>AVERAGE(C46:N46)</f>
        <v>25.583333333333332</v>
      </c>
    </row>
    <row r="47" spans="1:21">
      <c r="A47" s="85"/>
      <c r="C47" s="92"/>
      <c r="D47" s="92"/>
      <c r="E47" s="92"/>
      <c r="F47" s="92"/>
      <c r="G47" s="94"/>
      <c r="H47" s="94"/>
      <c r="I47" s="94"/>
      <c r="J47" s="94"/>
      <c r="K47" s="94"/>
      <c r="L47" s="94"/>
      <c r="M47" s="94"/>
      <c r="N47" s="94"/>
      <c r="O47" s="94"/>
      <c r="P47" s="92"/>
      <c r="Q47" s="92"/>
    </row>
    <row r="48" spans="1:21">
      <c r="A48" s="85"/>
      <c r="C48" s="86"/>
      <c r="D48" s="86"/>
      <c r="E48" s="86"/>
      <c r="F48" s="86"/>
      <c r="G48" s="90"/>
      <c r="H48" s="90"/>
      <c r="I48" s="90"/>
      <c r="J48" s="90"/>
      <c r="K48" s="90"/>
      <c r="L48" s="90"/>
      <c r="M48" s="90"/>
      <c r="N48" s="90"/>
      <c r="O48" s="90"/>
      <c r="P48" s="86"/>
      <c r="Q48" s="86"/>
    </row>
    <row r="49" spans="1:23">
      <c r="A49" s="87" t="s">
        <v>125</v>
      </c>
      <c r="C49" s="86"/>
      <c r="D49" s="86"/>
      <c r="E49" s="86"/>
      <c r="F49" s="86"/>
      <c r="G49" s="90"/>
      <c r="H49" s="90"/>
      <c r="I49" s="90"/>
      <c r="J49" s="90"/>
      <c r="K49" s="90"/>
      <c r="L49" s="90"/>
      <c r="M49" s="90"/>
      <c r="N49" s="90"/>
      <c r="O49" s="90"/>
      <c r="P49" s="86"/>
      <c r="Q49" s="86"/>
    </row>
    <row r="50" spans="1:23">
      <c r="A50" s="85" t="s">
        <v>102</v>
      </c>
      <c r="C50" s="248">
        <v>913.3</v>
      </c>
      <c r="D50" s="61">
        <v>639.42999999999995</v>
      </c>
      <c r="E50" s="248">
        <v>630.92999999999995</v>
      </c>
      <c r="F50" s="248">
        <v>800.18</v>
      </c>
      <c r="G50" s="248">
        <v>617.51</v>
      </c>
      <c r="H50" s="248">
        <v>695.38</v>
      </c>
      <c r="I50" s="248">
        <v>860.73</v>
      </c>
      <c r="J50" s="248">
        <v>918.2</v>
      </c>
      <c r="K50" s="248">
        <v>683.07</v>
      </c>
      <c r="L50" s="248">
        <v>939.36</v>
      </c>
      <c r="M50" s="248">
        <v>673.9</v>
      </c>
      <c r="N50" s="248">
        <v>676.4</v>
      </c>
      <c r="O50" s="90"/>
      <c r="P50" s="61">
        <f>SUM(C50:O50)</f>
        <v>9048.3899999999976</v>
      </c>
      <c r="Q50" s="61">
        <f>AVERAGE(C50:N50)</f>
        <v>754.0324999999998</v>
      </c>
      <c r="W50" s="192" t="s">
        <v>369</v>
      </c>
    </row>
    <row r="51" spans="1:23">
      <c r="C51" s="86"/>
      <c r="D51" s="86"/>
      <c r="E51" s="86"/>
      <c r="F51" s="90"/>
      <c r="G51" s="90"/>
      <c r="H51" s="90"/>
      <c r="I51" s="90"/>
      <c r="J51" s="90"/>
      <c r="K51" s="90"/>
      <c r="L51" s="90"/>
      <c r="M51" s="90"/>
      <c r="N51" s="90"/>
      <c r="O51" s="90"/>
      <c r="P51" s="86"/>
      <c r="Q51" s="86"/>
    </row>
    <row r="52" spans="1:23">
      <c r="C52" s="86"/>
      <c r="D52" s="86"/>
      <c r="E52" s="86"/>
      <c r="F52" s="90"/>
      <c r="G52" s="90"/>
      <c r="H52" s="90"/>
      <c r="I52" s="90"/>
      <c r="J52" s="90"/>
      <c r="K52" s="90"/>
      <c r="L52" s="90"/>
      <c r="M52" s="90"/>
      <c r="N52" s="90"/>
      <c r="O52" s="90"/>
      <c r="P52" s="86"/>
      <c r="Q52" s="86"/>
    </row>
    <row r="53" spans="1:23">
      <c r="C53" s="86"/>
      <c r="D53" s="86"/>
      <c r="E53" s="86"/>
      <c r="F53" s="90"/>
      <c r="G53" s="90"/>
      <c r="H53" s="90"/>
      <c r="I53" s="90"/>
      <c r="J53" s="90"/>
      <c r="K53" s="90"/>
      <c r="L53" s="90"/>
      <c r="M53" s="90"/>
      <c r="N53" s="90"/>
      <c r="O53" s="90"/>
      <c r="P53" s="86"/>
      <c r="Q53" s="86"/>
    </row>
    <row r="54" spans="1:23">
      <c r="C54" s="86"/>
      <c r="D54" s="86"/>
      <c r="E54" s="86"/>
      <c r="F54" s="90"/>
      <c r="G54" s="90"/>
      <c r="H54" s="90"/>
      <c r="I54" s="90"/>
      <c r="J54" s="90"/>
      <c r="K54" s="90"/>
      <c r="L54" s="90"/>
      <c r="M54" s="90"/>
      <c r="N54" s="90"/>
      <c r="O54" s="90"/>
      <c r="P54" s="86"/>
      <c r="Q54" s="86"/>
    </row>
    <row r="55" spans="1:23">
      <c r="C55" s="86"/>
      <c r="D55" s="86"/>
      <c r="E55" s="86"/>
      <c r="F55" s="90"/>
      <c r="G55" s="90"/>
      <c r="H55" s="90"/>
      <c r="I55" s="90"/>
      <c r="J55" s="90"/>
      <c r="K55" s="90"/>
      <c r="L55" s="90"/>
      <c r="M55" s="90"/>
      <c r="N55" s="90"/>
      <c r="O55" s="90"/>
      <c r="P55" s="86"/>
      <c r="Q55" s="86"/>
    </row>
  </sheetData>
  <pageMargins left="0.25" right="0.25" top="0.67" bottom="0.6" header="0.5" footer="0.5"/>
  <pageSetup scale="36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8"/>
  <sheetViews>
    <sheetView showGridLines="0" zoomScaleNormal="100" workbookViewId="0">
      <pane xSplit="1" topLeftCell="B1" activePane="topRight" state="frozen"/>
      <selection sqref="A1:A2"/>
      <selection pane="topRight" activeCell="D39" sqref="D39"/>
    </sheetView>
  </sheetViews>
  <sheetFormatPr defaultRowHeight="12.75"/>
  <cols>
    <col min="1" max="1" width="34" customWidth="1"/>
    <col min="2" max="2" width="2.42578125" customWidth="1"/>
    <col min="3" max="5" width="10.7109375" customWidth="1"/>
    <col min="6" max="14" width="10.7109375" style="1" customWidth="1"/>
    <col min="15" max="15" width="2.140625" style="1" customWidth="1"/>
    <col min="16" max="16" width="12.85546875" customWidth="1"/>
    <col min="17" max="17" width="11" customWidth="1"/>
  </cols>
  <sheetData>
    <row r="1" spans="1:17" ht="18">
      <c r="A1" s="49" t="s">
        <v>79</v>
      </c>
    </row>
    <row r="2" spans="1:17" ht="18">
      <c r="A2" s="49" t="s">
        <v>80</v>
      </c>
    </row>
    <row r="3" spans="1:17" ht="18">
      <c r="A3" s="49"/>
    </row>
    <row r="4" spans="1:17">
      <c r="A4" s="19" t="s">
        <v>395</v>
      </c>
    </row>
    <row r="5" spans="1:17">
      <c r="A5" s="19"/>
    </row>
    <row r="6" spans="1:17">
      <c r="C6" s="53">
        <v>2023</v>
      </c>
      <c r="L6" s="53"/>
    </row>
    <row r="7" spans="1:17">
      <c r="A7" s="24" t="s">
        <v>200</v>
      </c>
      <c r="B7" s="24"/>
      <c r="C7" s="25" t="s">
        <v>91</v>
      </c>
      <c r="D7" s="25" t="s">
        <v>36</v>
      </c>
      <c r="E7" s="25" t="s">
        <v>42</v>
      </c>
      <c r="F7" s="25" t="s">
        <v>82</v>
      </c>
      <c r="G7" s="25" t="s">
        <v>83</v>
      </c>
      <c r="H7" s="25" t="s">
        <v>84</v>
      </c>
      <c r="I7" s="25" t="s">
        <v>85</v>
      </c>
      <c r="J7" s="25" t="s">
        <v>86</v>
      </c>
      <c r="K7" s="25" t="s">
        <v>87</v>
      </c>
      <c r="L7" s="25" t="s">
        <v>88</v>
      </c>
      <c r="M7" s="25" t="s">
        <v>89</v>
      </c>
      <c r="N7" s="25" t="s">
        <v>90</v>
      </c>
      <c r="P7" s="26" t="s">
        <v>92</v>
      </c>
      <c r="Q7" s="26" t="s">
        <v>93</v>
      </c>
    </row>
    <row r="8" spans="1:17">
      <c r="A8" s="27"/>
      <c r="B8" s="27"/>
      <c r="C8" s="28"/>
      <c r="D8" s="28"/>
      <c r="E8" s="28"/>
      <c r="F8" s="29"/>
      <c r="G8" s="29"/>
      <c r="H8" s="29"/>
      <c r="I8" s="29"/>
      <c r="J8" s="29"/>
      <c r="K8" s="29"/>
      <c r="L8" s="29"/>
      <c r="M8" s="29"/>
      <c r="N8" s="29"/>
      <c r="O8" s="30"/>
      <c r="P8" s="31"/>
      <c r="Q8" s="31"/>
    </row>
    <row r="9" spans="1:17">
      <c r="A9" s="54" t="s">
        <v>199</v>
      </c>
      <c r="B9" s="27"/>
      <c r="C9" s="28"/>
      <c r="D9" s="28"/>
      <c r="E9" s="28"/>
      <c r="F9" s="29"/>
      <c r="G9" s="29"/>
      <c r="H9" s="29"/>
      <c r="I9" s="29"/>
      <c r="J9" s="29"/>
      <c r="K9" s="29"/>
      <c r="L9" s="29"/>
      <c r="M9" s="29"/>
      <c r="N9" s="29"/>
      <c r="O9" s="30"/>
      <c r="P9" s="31"/>
      <c r="Q9" s="31"/>
    </row>
    <row r="10" spans="1:17">
      <c r="A10" s="55" t="s">
        <v>287</v>
      </c>
      <c r="B10" s="27"/>
      <c r="C10" s="247">
        <v>1</v>
      </c>
      <c r="D10" s="34">
        <v>1</v>
      </c>
      <c r="E10" s="247">
        <v>1</v>
      </c>
      <c r="F10" s="246">
        <v>1</v>
      </c>
      <c r="G10" s="246">
        <v>1</v>
      </c>
      <c r="H10" s="246">
        <v>1</v>
      </c>
      <c r="I10" s="246">
        <v>1</v>
      </c>
      <c r="J10" s="246">
        <v>1</v>
      </c>
      <c r="K10" s="246">
        <v>1</v>
      </c>
      <c r="L10" s="246">
        <v>1</v>
      </c>
      <c r="M10" s="246">
        <v>1</v>
      </c>
      <c r="N10" s="246">
        <v>1</v>
      </c>
      <c r="O10" s="58"/>
      <c r="P10" s="34">
        <f>SUM(C10:O10)</f>
        <v>12</v>
      </c>
      <c r="Q10" s="34">
        <f>AVERAGE(C10:N10)</f>
        <v>1</v>
      </c>
    </row>
    <row r="11" spans="1:17">
      <c r="A11" s="55" t="s">
        <v>288</v>
      </c>
      <c r="B11" s="27"/>
      <c r="C11" s="247">
        <v>1</v>
      </c>
      <c r="D11" s="34">
        <v>1</v>
      </c>
      <c r="E11" s="247">
        <v>1</v>
      </c>
      <c r="F11" s="246">
        <v>1</v>
      </c>
      <c r="G11" s="246">
        <v>1</v>
      </c>
      <c r="H11" s="246">
        <v>1</v>
      </c>
      <c r="I11" s="246">
        <v>1</v>
      </c>
      <c r="J11" s="246">
        <v>1</v>
      </c>
      <c r="K11" s="246">
        <v>1</v>
      </c>
      <c r="L11" s="246">
        <v>1</v>
      </c>
      <c r="M11" s="246">
        <v>1</v>
      </c>
      <c r="N11" s="246">
        <v>1</v>
      </c>
      <c r="O11" s="58"/>
      <c r="P11" s="34">
        <f>SUM(C11:O11)</f>
        <v>12</v>
      </c>
      <c r="Q11" s="34">
        <f>AVERAGE(C11:N11)</f>
        <v>1</v>
      </c>
    </row>
    <row r="12" spans="1:17">
      <c r="A12" s="55"/>
      <c r="B12" s="27"/>
      <c r="C12" s="247"/>
      <c r="D12" s="34"/>
      <c r="E12" s="247"/>
      <c r="F12" s="246"/>
      <c r="G12" s="246"/>
      <c r="H12" s="246"/>
      <c r="I12" s="246"/>
      <c r="J12" s="246"/>
      <c r="K12" s="246"/>
      <c r="L12" s="246"/>
      <c r="M12" s="246"/>
      <c r="N12" s="246"/>
      <c r="O12" s="58"/>
      <c r="P12" s="34"/>
      <c r="Q12" s="34"/>
    </row>
    <row r="13" spans="1:17">
      <c r="A13" s="56" t="s">
        <v>201</v>
      </c>
      <c r="B13" s="27"/>
      <c r="C13" s="247"/>
      <c r="D13" s="34"/>
      <c r="E13" s="247"/>
      <c r="F13" s="246"/>
      <c r="G13" s="246"/>
      <c r="H13" s="246"/>
      <c r="I13" s="246"/>
      <c r="J13" s="246"/>
      <c r="K13" s="246"/>
      <c r="L13" s="246"/>
      <c r="M13" s="246"/>
      <c r="N13" s="246"/>
      <c r="O13" s="58"/>
      <c r="P13" s="34"/>
      <c r="Q13" s="34"/>
    </row>
    <row r="14" spans="1:17">
      <c r="A14" s="55" t="s">
        <v>202</v>
      </c>
      <c r="B14" s="27"/>
      <c r="C14" s="247">
        <v>0</v>
      </c>
      <c r="D14" s="34">
        <v>0</v>
      </c>
      <c r="E14" s="247">
        <v>0</v>
      </c>
      <c r="F14" s="247">
        <v>0</v>
      </c>
      <c r="G14" s="247">
        <v>0</v>
      </c>
      <c r="H14" s="247">
        <v>3</v>
      </c>
      <c r="I14" s="247">
        <v>0</v>
      </c>
      <c r="J14" s="247">
        <v>0</v>
      </c>
      <c r="K14" s="247">
        <v>0</v>
      </c>
      <c r="L14" s="247">
        <v>1</v>
      </c>
      <c r="M14" s="247">
        <v>0</v>
      </c>
      <c r="N14" s="247">
        <v>0</v>
      </c>
      <c r="O14" s="58"/>
      <c r="P14" s="34">
        <f t="shared" ref="P14:P23" si="0">SUM(C14:O14)</f>
        <v>4</v>
      </c>
      <c r="Q14" s="34">
        <f t="shared" ref="Q14:Q23" si="1">AVERAGE(C14:N14)</f>
        <v>0.33333333333333331</v>
      </c>
    </row>
    <row r="15" spans="1:17">
      <c r="A15" s="55" t="s">
        <v>203</v>
      </c>
      <c r="B15" s="27"/>
      <c r="C15" s="247">
        <v>4</v>
      </c>
      <c r="D15" s="34">
        <v>1</v>
      </c>
      <c r="E15" s="247">
        <v>2</v>
      </c>
      <c r="F15" s="247">
        <v>0</v>
      </c>
      <c r="G15" s="247">
        <v>1</v>
      </c>
      <c r="H15" s="247">
        <v>13</v>
      </c>
      <c r="I15" s="247">
        <v>5</v>
      </c>
      <c r="J15" s="247">
        <v>1</v>
      </c>
      <c r="K15" s="247">
        <v>1</v>
      </c>
      <c r="L15" s="247">
        <v>2</v>
      </c>
      <c r="M15" s="247">
        <v>2</v>
      </c>
      <c r="N15" s="247">
        <v>3</v>
      </c>
      <c r="O15" s="58"/>
      <c r="P15" s="34">
        <f t="shared" si="0"/>
        <v>35</v>
      </c>
      <c r="Q15" s="34">
        <f t="shared" si="1"/>
        <v>2.9166666666666665</v>
      </c>
    </row>
    <row r="16" spans="1:17">
      <c r="A16" s="55" t="s">
        <v>204</v>
      </c>
      <c r="B16" s="27"/>
      <c r="C16" s="247">
        <v>4</v>
      </c>
      <c r="D16" s="34">
        <v>1</v>
      </c>
      <c r="E16" s="247">
        <v>2</v>
      </c>
      <c r="F16" s="247">
        <v>0</v>
      </c>
      <c r="G16" s="247">
        <v>1</v>
      </c>
      <c r="H16" s="247">
        <v>16</v>
      </c>
      <c r="I16" s="247">
        <v>5</v>
      </c>
      <c r="J16" s="247">
        <v>1</v>
      </c>
      <c r="K16" s="247">
        <v>1</v>
      </c>
      <c r="L16" s="247">
        <v>3</v>
      </c>
      <c r="M16" s="247">
        <v>2</v>
      </c>
      <c r="N16" s="247">
        <v>3</v>
      </c>
      <c r="O16" s="58"/>
      <c r="P16" s="34">
        <f t="shared" si="0"/>
        <v>39</v>
      </c>
      <c r="Q16" s="34">
        <f t="shared" si="1"/>
        <v>3.25</v>
      </c>
    </row>
    <row r="17" spans="1:17">
      <c r="A17" s="55" t="s">
        <v>205</v>
      </c>
      <c r="B17" s="27"/>
      <c r="C17" s="247">
        <v>128191</v>
      </c>
      <c r="D17" s="34">
        <v>73903</v>
      </c>
      <c r="E17" s="247">
        <v>75427</v>
      </c>
      <c r="F17" s="246">
        <v>114636</v>
      </c>
      <c r="G17" s="246">
        <v>77222</v>
      </c>
      <c r="H17" s="246">
        <v>77904</v>
      </c>
      <c r="I17" s="246">
        <v>120607</v>
      </c>
      <c r="J17" s="246">
        <v>129817</v>
      </c>
      <c r="K17" s="246">
        <v>82405</v>
      </c>
      <c r="L17" s="246">
        <v>123876</v>
      </c>
      <c r="M17" s="246">
        <v>81229</v>
      </c>
      <c r="N17" s="246">
        <v>84202</v>
      </c>
      <c r="O17" s="58"/>
      <c r="P17" s="34">
        <f t="shared" si="0"/>
        <v>1169419</v>
      </c>
      <c r="Q17" s="34">
        <f t="shared" si="1"/>
        <v>97451.583333333328</v>
      </c>
    </row>
    <row r="18" spans="1:17">
      <c r="A18" s="55" t="s">
        <v>206</v>
      </c>
      <c r="B18" s="27"/>
      <c r="C18" s="247">
        <v>139205</v>
      </c>
      <c r="D18" s="34">
        <v>84130</v>
      </c>
      <c r="E18" s="247">
        <v>87380</v>
      </c>
      <c r="F18" s="246">
        <v>125077</v>
      </c>
      <c r="G18" s="246">
        <v>88761</v>
      </c>
      <c r="H18" s="246">
        <v>89697</v>
      </c>
      <c r="I18" s="246">
        <v>133248</v>
      </c>
      <c r="J18" s="246">
        <v>144328</v>
      </c>
      <c r="K18" s="246">
        <v>96577</v>
      </c>
      <c r="L18" s="246">
        <v>139114</v>
      </c>
      <c r="M18" s="246">
        <v>927272</v>
      </c>
      <c r="N18" s="246">
        <v>93731</v>
      </c>
      <c r="O18" s="58"/>
      <c r="P18" s="34">
        <f t="shared" si="0"/>
        <v>2148520</v>
      </c>
      <c r="Q18" s="34">
        <f t="shared" si="1"/>
        <v>179043.33333333334</v>
      </c>
    </row>
    <row r="19" spans="1:17">
      <c r="A19" s="55" t="s">
        <v>207</v>
      </c>
      <c r="B19" s="27"/>
      <c r="C19" s="247">
        <v>1</v>
      </c>
      <c r="D19" s="34">
        <v>1</v>
      </c>
      <c r="E19" s="247">
        <v>1</v>
      </c>
      <c r="F19" s="246">
        <v>1</v>
      </c>
      <c r="G19" s="246">
        <v>1</v>
      </c>
      <c r="H19" s="246">
        <v>1</v>
      </c>
      <c r="I19" s="249">
        <v>1</v>
      </c>
      <c r="J19" s="249">
        <v>1</v>
      </c>
      <c r="K19" s="249">
        <v>1</v>
      </c>
      <c r="L19" s="249">
        <v>1</v>
      </c>
      <c r="M19" s="249">
        <v>1</v>
      </c>
      <c r="N19" s="249">
        <v>1</v>
      </c>
      <c r="O19" s="58"/>
      <c r="P19" s="34">
        <f t="shared" si="0"/>
        <v>12</v>
      </c>
      <c r="Q19" s="34">
        <f t="shared" si="1"/>
        <v>1</v>
      </c>
    </row>
    <row r="20" spans="1:17">
      <c r="A20" s="55" t="s">
        <v>347</v>
      </c>
      <c r="B20" s="27"/>
      <c r="C20" s="247">
        <v>1</v>
      </c>
      <c r="D20" s="34">
        <v>1</v>
      </c>
      <c r="E20" s="247">
        <v>1</v>
      </c>
      <c r="F20" s="246">
        <v>1</v>
      </c>
      <c r="G20" s="246">
        <v>1</v>
      </c>
      <c r="H20" s="246">
        <v>1</v>
      </c>
      <c r="I20" s="249">
        <v>1</v>
      </c>
      <c r="J20" s="249">
        <v>1</v>
      </c>
      <c r="K20" s="249">
        <v>1</v>
      </c>
      <c r="L20" s="249">
        <v>1</v>
      </c>
      <c r="M20" s="249">
        <v>1</v>
      </c>
      <c r="N20" s="249">
        <v>1</v>
      </c>
      <c r="O20" s="204"/>
      <c r="P20" s="34">
        <f t="shared" si="0"/>
        <v>12</v>
      </c>
      <c r="Q20" s="34">
        <f t="shared" si="1"/>
        <v>1</v>
      </c>
    </row>
    <row r="21" spans="1:17">
      <c r="A21" s="55" t="s">
        <v>348</v>
      </c>
      <c r="B21" s="27"/>
      <c r="C21" s="247">
        <v>248</v>
      </c>
      <c r="D21" s="34">
        <v>79</v>
      </c>
      <c r="E21" s="247">
        <v>444</v>
      </c>
      <c r="F21" s="246">
        <v>1055</v>
      </c>
      <c r="G21" s="246">
        <v>869</v>
      </c>
      <c r="H21" s="246">
        <v>410</v>
      </c>
      <c r="I21" s="249">
        <v>550</v>
      </c>
      <c r="J21" s="249">
        <v>417</v>
      </c>
      <c r="K21" s="249">
        <v>201</v>
      </c>
      <c r="L21" s="249">
        <v>400</v>
      </c>
      <c r="M21" s="249">
        <v>183</v>
      </c>
      <c r="N21" s="249">
        <v>288</v>
      </c>
      <c r="O21" s="204"/>
      <c r="P21" s="34">
        <f t="shared" si="0"/>
        <v>5144</v>
      </c>
      <c r="Q21" s="34">
        <f t="shared" si="1"/>
        <v>428.66666666666669</v>
      </c>
    </row>
    <row r="22" spans="1:17">
      <c r="A22" s="55" t="s">
        <v>349</v>
      </c>
      <c r="B22" s="27"/>
      <c r="C22" s="247">
        <v>0</v>
      </c>
      <c r="D22" s="34">
        <v>0</v>
      </c>
      <c r="E22" s="247">
        <v>0</v>
      </c>
      <c r="F22" s="247">
        <v>0</v>
      </c>
      <c r="G22" s="247">
        <v>0</v>
      </c>
      <c r="H22" s="247">
        <v>0</v>
      </c>
      <c r="I22" s="250">
        <v>0</v>
      </c>
      <c r="J22" s="250">
        <v>0</v>
      </c>
      <c r="K22" s="250">
        <v>0</v>
      </c>
      <c r="L22" s="250">
        <v>0</v>
      </c>
      <c r="M22" s="250">
        <v>0</v>
      </c>
      <c r="N22" s="250">
        <v>0</v>
      </c>
      <c r="O22" s="205"/>
      <c r="P22" s="34">
        <f t="shared" si="0"/>
        <v>0</v>
      </c>
      <c r="Q22" s="34">
        <f t="shared" si="1"/>
        <v>0</v>
      </c>
    </row>
    <row r="23" spans="1:17">
      <c r="A23" s="55" t="s">
        <v>208</v>
      </c>
      <c r="B23" s="32"/>
      <c r="C23" s="247">
        <v>128195</v>
      </c>
      <c r="D23" s="34">
        <v>73904</v>
      </c>
      <c r="E23" s="247">
        <v>75429</v>
      </c>
      <c r="F23" s="246">
        <v>114645</v>
      </c>
      <c r="G23" s="246">
        <v>77266</v>
      </c>
      <c r="H23" s="246">
        <v>77920</v>
      </c>
      <c r="I23" s="246">
        <v>120612</v>
      </c>
      <c r="J23" s="246">
        <v>129818</v>
      </c>
      <c r="K23" s="246">
        <v>82407</v>
      </c>
      <c r="L23" s="246">
        <v>123891</v>
      </c>
      <c r="M23" s="246">
        <v>81256</v>
      </c>
      <c r="N23" s="246">
        <v>84206</v>
      </c>
      <c r="O23" s="58"/>
      <c r="P23" s="34">
        <f t="shared" si="0"/>
        <v>1169549</v>
      </c>
      <c r="Q23" s="34">
        <f t="shared" si="1"/>
        <v>97462.416666666672</v>
      </c>
    </row>
    <row r="24" spans="1:17">
      <c r="A24" s="57"/>
      <c r="B24" s="27"/>
      <c r="C24" s="247"/>
      <c r="D24" s="34"/>
      <c r="E24" s="247"/>
      <c r="F24" s="246"/>
      <c r="G24" s="246"/>
      <c r="H24" s="246"/>
      <c r="I24" s="246"/>
      <c r="J24" s="246"/>
      <c r="K24" s="246"/>
      <c r="L24" s="246"/>
      <c r="M24" s="246"/>
      <c r="N24" s="246"/>
      <c r="O24" s="58"/>
      <c r="P24" s="34"/>
      <c r="Q24" s="34"/>
    </row>
    <row r="25" spans="1:17">
      <c r="A25" s="57"/>
      <c r="B25" s="27"/>
      <c r="C25" s="247"/>
      <c r="D25" s="34"/>
      <c r="E25" s="247"/>
      <c r="F25" s="246"/>
      <c r="G25" s="246"/>
      <c r="H25" s="246"/>
      <c r="I25" s="246"/>
      <c r="J25" s="246"/>
      <c r="K25" s="246"/>
      <c r="L25" s="246"/>
      <c r="M25" s="246"/>
      <c r="N25" s="246"/>
      <c r="O25" s="58"/>
      <c r="P25" s="34"/>
      <c r="Q25" s="34"/>
    </row>
    <row r="26" spans="1:17">
      <c r="A26" s="56" t="s">
        <v>209</v>
      </c>
      <c r="B26" s="27"/>
      <c r="C26" s="248">
        <v>913.3</v>
      </c>
      <c r="D26" s="61">
        <v>639.42999999999995</v>
      </c>
      <c r="E26" s="248">
        <v>630.92999999999995</v>
      </c>
      <c r="F26" s="248">
        <v>800.18</v>
      </c>
      <c r="G26" s="248">
        <v>617.51</v>
      </c>
      <c r="H26" s="248">
        <v>695.38</v>
      </c>
      <c r="I26" s="248">
        <v>860.73</v>
      </c>
      <c r="J26" s="248">
        <v>918.2</v>
      </c>
      <c r="K26" s="248">
        <v>683.07</v>
      </c>
      <c r="L26" s="248">
        <v>939.36</v>
      </c>
      <c r="M26" s="248">
        <v>673.9</v>
      </c>
      <c r="N26" s="248">
        <v>676.4</v>
      </c>
      <c r="O26" s="62"/>
      <c r="P26" s="61">
        <f>SUM(C26:O26)</f>
        <v>9048.3899999999976</v>
      </c>
      <c r="Q26" s="61">
        <f>AVERAGE(C26:N26)</f>
        <v>754.0324999999998</v>
      </c>
    </row>
    <row r="27" spans="1:17">
      <c r="A27" s="55"/>
      <c r="B27" s="27"/>
      <c r="C27" s="34"/>
      <c r="D27" s="34"/>
      <c r="E27" s="34"/>
      <c r="F27" s="60"/>
      <c r="G27" s="60"/>
      <c r="H27" s="60"/>
      <c r="I27" s="60"/>
      <c r="J27" s="60"/>
      <c r="K27" s="60"/>
      <c r="L27" s="60"/>
      <c r="M27" s="60"/>
      <c r="N27" s="246"/>
      <c r="O27" s="58"/>
      <c r="P27" s="34"/>
      <c r="Q27" s="34"/>
    </row>
    <row r="28" spans="1:17">
      <c r="A28" s="55"/>
      <c r="B28" s="27"/>
      <c r="C28" s="34"/>
      <c r="D28" s="34"/>
      <c r="E28" s="34"/>
      <c r="F28" s="60"/>
      <c r="G28" s="60"/>
      <c r="H28" s="60"/>
      <c r="I28" s="60"/>
      <c r="J28" s="60"/>
      <c r="K28" s="60"/>
      <c r="L28" s="60"/>
      <c r="M28" s="60"/>
      <c r="N28" s="60"/>
      <c r="O28" s="58"/>
      <c r="P28" s="34"/>
      <c r="Q28" s="34"/>
    </row>
    <row r="29" spans="1:17">
      <c r="A29" s="55"/>
      <c r="B29" s="27"/>
      <c r="C29" s="34"/>
      <c r="D29" s="34"/>
      <c r="E29" s="34"/>
      <c r="F29" s="60"/>
      <c r="G29" s="60"/>
      <c r="H29" s="60"/>
      <c r="I29" s="60"/>
      <c r="J29" s="60"/>
      <c r="K29" s="60"/>
      <c r="L29" s="60"/>
      <c r="M29" s="60"/>
      <c r="N29" s="60"/>
      <c r="O29" s="58"/>
      <c r="P29" s="34"/>
      <c r="Q29" s="34"/>
    </row>
    <row r="30" spans="1:17">
      <c r="A30" s="55"/>
      <c r="B30" s="27"/>
      <c r="C30" s="34"/>
      <c r="D30" s="34"/>
      <c r="E30" s="34"/>
      <c r="F30" s="60"/>
      <c r="G30" s="60"/>
      <c r="H30" s="60"/>
      <c r="I30" s="60"/>
      <c r="J30" s="60"/>
      <c r="K30" s="60"/>
      <c r="L30" s="60"/>
      <c r="M30" s="60"/>
      <c r="N30" s="60"/>
      <c r="O30" s="58"/>
      <c r="P30" s="34"/>
      <c r="Q30" s="34"/>
    </row>
    <row r="31" spans="1:17">
      <c r="A31" s="55"/>
      <c r="B31" s="27"/>
      <c r="C31" s="34"/>
      <c r="D31" s="34"/>
      <c r="E31" s="34"/>
      <c r="F31" s="60"/>
      <c r="G31" s="60"/>
      <c r="H31" s="60"/>
      <c r="I31" s="60"/>
      <c r="J31" s="60"/>
      <c r="K31" s="60"/>
      <c r="L31" s="60"/>
      <c r="M31" s="60"/>
      <c r="N31" s="60"/>
      <c r="O31" s="58"/>
      <c r="P31" s="34"/>
      <c r="Q31" s="34"/>
    </row>
    <row r="32" spans="1:17">
      <c r="A32" s="57"/>
      <c r="B32" s="27"/>
      <c r="C32" s="34"/>
      <c r="D32" s="34"/>
      <c r="E32" s="34"/>
      <c r="F32" s="60"/>
      <c r="G32" s="60"/>
      <c r="H32" s="60"/>
      <c r="I32" s="60"/>
      <c r="J32" s="60"/>
      <c r="K32" s="60"/>
      <c r="L32" s="60"/>
      <c r="M32" s="60"/>
      <c r="N32" s="60"/>
      <c r="O32" s="58"/>
      <c r="P32" s="34"/>
      <c r="Q32" s="34"/>
    </row>
    <row r="33" spans="1:17">
      <c r="A33" s="57"/>
      <c r="B33" s="27"/>
      <c r="C33" s="34"/>
      <c r="D33" s="34"/>
      <c r="E33" s="34"/>
      <c r="F33" s="60"/>
      <c r="G33" s="60"/>
      <c r="H33" s="60"/>
      <c r="I33" s="60"/>
      <c r="J33" s="60"/>
      <c r="K33" s="60"/>
      <c r="L33" s="60"/>
      <c r="M33" s="60"/>
      <c r="N33" s="60"/>
      <c r="O33" s="58"/>
      <c r="P33" s="34"/>
      <c r="Q33" s="34"/>
    </row>
    <row r="34" spans="1:17">
      <c r="A34" s="56"/>
      <c r="B34" s="27"/>
      <c r="C34" s="34"/>
      <c r="D34" s="34"/>
      <c r="E34" s="34"/>
      <c r="F34" s="60"/>
      <c r="G34" s="60"/>
      <c r="H34" s="60"/>
      <c r="I34" s="60"/>
      <c r="J34" s="60"/>
      <c r="K34" s="60"/>
      <c r="L34" s="60"/>
      <c r="M34" s="60"/>
      <c r="N34" s="60"/>
      <c r="O34" s="58"/>
      <c r="P34" s="34"/>
      <c r="Q34" s="34"/>
    </row>
    <row r="35" spans="1:17">
      <c r="A35" s="55"/>
      <c r="C35" s="34"/>
      <c r="D35" s="34"/>
      <c r="E35" s="34"/>
      <c r="F35" s="60"/>
      <c r="G35" s="60"/>
      <c r="H35" s="60"/>
      <c r="I35" s="60"/>
      <c r="J35" s="60"/>
      <c r="K35" s="60"/>
      <c r="L35" s="60"/>
      <c r="M35" s="60"/>
      <c r="N35" s="60"/>
      <c r="O35" s="58"/>
      <c r="P35" s="34"/>
      <c r="Q35" s="34"/>
    </row>
    <row r="36" spans="1:17">
      <c r="A36" s="55"/>
      <c r="C36" s="34"/>
      <c r="D36" s="34"/>
      <c r="E36" s="34"/>
      <c r="F36" s="60"/>
      <c r="G36" s="60"/>
      <c r="H36" s="60"/>
      <c r="I36" s="60"/>
      <c r="J36" s="60"/>
      <c r="K36" s="60"/>
      <c r="L36" s="60"/>
      <c r="M36" s="60"/>
      <c r="N36" s="60"/>
      <c r="O36" s="59"/>
      <c r="P36" s="34"/>
      <c r="Q36" s="34"/>
    </row>
    <row r="37" spans="1:17">
      <c r="A37" s="55"/>
      <c r="C37" s="34"/>
      <c r="D37" s="34"/>
      <c r="E37" s="34"/>
      <c r="F37" s="60"/>
      <c r="G37" s="60"/>
      <c r="H37" s="60"/>
      <c r="I37" s="60"/>
      <c r="J37" s="60"/>
      <c r="K37" s="60"/>
      <c r="L37" s="60"/>
      <c r="M37" s="60"/>
      <c r="N37" s="60"/>
      <c r="O37" s="59"/>
      <c r="P37" s="34"/>
      <c r="Q37" s="34"/>
    </row>
    <row r="38" spans="1:17">
      <c r="A38" s="55"/>
      <c r="C38" s="34"/>
      <c r="D38" s="34"/>
      <c r="E38" s="34"/>
      <c r="F38" s="60"/>
      <c r="G38" s="60"/>
      <c r="H38" s="60"/>
      <c r="I38" s="60"/>
      <c r="J38" s="60"/>
      <c r="K38" s="60"/>
      <c r="L38" s="60"/>
      <c r="M38" s="60"/>
      <c r="N38" s="60"/>
      <c r="O38" s="59"/>
      <c r="P38" s="34"/>
      <c r="Q38" s="34"/>
    </row>
    <row r="39" spans="1:17">
      <c r="A39" s="55"/>
      <c r="C39" s="34"/>
      <c r="D39" s="34"/>
      <c r="E39" s="34"/>
      <c r="F39" s="60"/>
      <c r="G39" s="60"/>
      <c r="H39" s="60"/>
      <c r="I39" s="60"/>
      <c r="J39" s="60"/>
      <c r="K39" s="60"/>
      <c r="L39" s="60"/>
      <c r="M39" s="60"/>
      <c r="N39" s="60"/>
      <c r="O39" s="59"/>
      <c r="P39" s="34"/>
      <c r="Q39" s="34"/>
    </row>
    <row r="40" spans="1:17">
      <c r="A40" s="55"/>
      <c r="C40" s="34"/>
      <c r="D40" s="34"/>
      <c r="E40" s="34"/>
      <c r="F40" s="59"/>
      <c r="G40" s="59"/>
      <c r="H40" s="59"/>
      <c r="I40" s="59"/>
      <c r="J40" s="59"/>
      <c r="K40" s="59"/>
      <c r="L40" s="59"/>
      <c r="M40" s="59"/>
      <c r="N40" s="59"/>
      <c r="O40" s="59"/>
      <c r="P40" s="34"/>
      <c r="Q40" s="34"/>
    </row>
    <row r="41" spans="1:17">
      <c r="A41" s="55"/>
      <c r="C41" s="34"/>
      <c r="D41" s="34"/>
      <c r="E41" s="34"/>
      <c r="F41" s="59"/>
      <c r="G41" s="59"/>
      <c r="H41" s="59"/>
      <c r="I41" s="59"/>
      <c r="J41" s="59"/>
      <c r="K41" s="59"/>
      <c r="L41" s="59"/>
      <c r="M41" s="59"/>
      <c r="N41" s="59"/>
      <c r="O41" s="59"/>
      <c r="P41" s="34"/>
      <c r="Q41" s="34"/>
    </row>
    <row r="42" spans="1:17">
      <c r="A42" s="56"/>
      <c r="C42" s="34"/>
      <c r="D42" s="34"/>
      <c r="E42" s="34"/>
      <c r="F42" s="59"/>
      <c r="G42" s="59"/>
      <c r="H42" s="59"/>
      <c r="I42" s="59"/>
      <c r="J42" s="59"/>
      <c r="K42" s="59"/>
      <c r="L42" s="59"/>
      <c r="M42" s="59"/>
      <c r="N42" s="59"/>
      <c r="O42" s="59"/>
      <c r="P42" s="34"/>
      <c r="Q42" s="34"/>
    </row>
    <row r="43" spans="1:17">
      <c r="A43" s="55"/>
      <c r="C43" s="34"/>
      <c r="D43" s="34"/>
      <c r="E43" s="34"/>
      <c r="F43" s="59"/>
      <c r="G43" s="59"/>
      <c r="H43" s="59"/>
      <c r="I43" s="59"/>
      <c r="J43" s="59"/>
      <c r="K43" s="59"/>
      <c r="L43" s="59"/>
      <c r="M43" s="59"/>
      <c r="N43" s="59"/>
      <c r="O43" s="59"/>
      <c r="P43" s="34"/>
      <c r="Q43" s="34"/>
    </row>
    <row r="44" spans="1:17">
      <c r="C44" s="34"/>
      <c r="D44" s="34"/>
      <c r="E44" s="34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34"/>
      <c r="Q44" s="34"/>
    </row>
    <row r="45" spans="1:17">
      <c r="C45" s="34"/>
      <c r="D45" s="34"/>
      <c r="E45" s="34"/>
      <c r="F45" s="59"/>
      <c r="G45" s="59"/>
      <c r="H45" s="59"/>
      <c r="I45" s="59"/>
      <c r="J45" s="59"/>
      <c r="K45" s="59"/>
      <c r="L45" s="59"/>
      <c r="M45" s="59"/>
      <c r="N45" s="59"/>
      <c r="O45" s="59"/>
      <c r="P45" s="34"/>
      <c r="Q45" s="34"/>
    </row>
    <row r="46" spans="1:17">
      <c r="C46" s="34"/>
      <c r="D46" s="34"/>
      <c r="E46" s="34"/>
      <c r="F46" s="59"/>
      <c r="G46" s="59"/>
      <c r="H46" s="59"/>
      <c r="I46" s="59"/>
      <c r="J46" s="59"/>
      <c r="K46" s="59"/>
      <c r="L46" s="59"/>
      <c r="M46" s="59"/>
      <c r="N46" s="59"/>
      <c r="O46" s="59"/>
      <c r="P46" s="34"/>
      <c r="Q46" s="34"/>
    </row>
    <row r="47" spans="1:17">
      <c r="C47" s="34"/>
      <c r="D47" s="34"/>
      <c r="E47" s="34"/>
      <c r="F47" s="59"/>
      <c r="G47" s="59"/>
      <c r="H47" s="59"/>
      <c r="I47" s="59"/>
      <c r="J47" s="59"/>
      <c r="K47" s="59"/>
      <c r="L47" s="59"/>
      <c r="M47" s="59"/>
      <c r="N47" s="59"/>
      <c r="O47" s="59"/>
      <c r="P47" s="34"/>
      <c r="Q47" s="34"/>
    </row>
    <row r="48" spans="1:17">
      <c r="C48" s="34"/>
      <c r="D48" s="34"/>
      <c r="E48" s="34"/>
      <c r="F48" s="59"/>
      <c r="G48" s="59"/>
      <c r="H48" s="59"/>
      <c r="I48" s="59"/>
      <c r="J48" s="59"/>
      <c r="K48" s="59"/>
      <c r="L48" s="59"/>
      <c r="M48" s="59"/>
      <c r="N48" s="59"/>
      <c r="O48" s="59"/>
      <c r="P48" s="34"/>
      <c r="Q48" s="34"/>
    </row>
  </sheetData>
  <pageMargins left="0.25" right="0.25" top="1" bottom="1" header="0.5" footer="0.5"/>
  <pageSetup scale="71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5"/>
  <sheetViews>
    <sheetView showGridLines="0" zoomScaleNormal="100" workbookViewId="0">
      <selection activeCell="P32" sqref="P32"/>
    </sheetView>
  </sheetViews>
  <sheetFormatPr defaultColWidth="9.140625" defaultRowHeight="12.75"/>
  <cols>
    <col min="1" max="1" width="7.5703125" style="73" customWidth="1"/>
    <col min="2" max="2" width="16.5703125" style="97" customWidth="1"/>
    <col min="3" max="3" width="15.28515625" style="97" bestFit="1" customWidth="1"/>
    <col min="4" max="4" width="4.7109375" style="97" customWidth="1"/>
    <col min="5" max="6" width="15.28515625" style="97" customWidth="1"/>
    <col min="7" max="7" width="1.85546875" style="73" customWidth="1"/>
    <col min="8" max="8" width="7.7109375" style="73" customWidth="1"/>
    <col min="9" max="9" width="16.5703125" style="97" customWidth="1"/>
    <col min="10" max="10" width="15" style="97" bestFit="1" customWidth="1"/>
    <col min="11" max="11" width="4.7109375" style="97" customWidth="1"/>
    <col min="12" max="13" width="15.28515625" style="97" customWidth="1"/>
    <col min="14" max="16384" width="9.140625" style="73"/>
  </cols>
  <sheetData>
    <row r="1" spans="1:13" ht="18">
      <c r="A1" s="189" t="s">
        <v>79</v>
      </c>
    </row>
    <row r="2" spans="1:13" ht="18">
      <c r="A2" s="189" t="s">
        <v>80</v>
      </c>
    </row>
    <row r="3" spans="1:13" ht="18">
      <c r="A3" s="189"/>
    </row>
    <row r="4" spans="1:13">
      <c r="A4" s="72" t="s">
        <v>392</v>
      </c>
    </row>
    <row r="5" spans="1:13">
      <c r="A5" s="72" t="s">
        <v>331</v>
      </c>
    </row>
    <row r="7" spans="1:13">
      <c r="A7" s="139" t="s">
        <v>393</v>
      </c>
      <c r="B7" s="98"/>
      <c r="C7" s="98"/>
      <c r="D7" s="98"/>
      <c r="E7" s="98"/>
      <c r="F7" s="99"/>
      <c r="H7" s="139" t="s">
        <v>394</v>
      </c>
      <c r="I7" s="98"/>
      <c r="J7" s="98"/>
      <c r="K7" s="98"/>
      <c r="L7" s="98"/>
      <c r="M7" s="99"/>
    </row>
    <row r="8" spans="1:13">
      <c r="A8" s="100"/>
      <c r="B8" s="101" t="s">
        <v>372</v>
      </c>
      <c r="C8" s="101"/>
      <c r="D8" s="101"/>
      <c r="E8" s="101" t="s">
        <v>373</v>
      </c>
      <c r="F8" s="102"/>
      <c r="H8" s="100"/>
      <c r="I8" s="101" t="s">
        <v>372</v>
      </c>
      <c r="J8" s="101"/>
      <c r="K8" s="101"/>
      <c r="L8" s="101" t="s">
        <v>373</v>
      </c>
      <c r="M8" s="102"/>
    </row>
    <row r="9" spans="1:13">
      <c r="A9" s="103"/>
      <c r="B9" s="101" t="s">
        <v>210</v>
      </c>
      <c r="C9" s="101" t="s">
        <v>211</v>
      </c>
      <c r="D9" s="101"/>
      <c r="E9" s="101" t="s">
        <v>210</v>
      </c>
      <c r="F9" s="102" t="s">
        <v>211</v>
      </c>
      <c r="H9" s="103"/>
      <c r="I9" s="101" t="s">
        <v>210</v>
      </c>
      <c r="J9" s="101" t="s">
        <v>211</v>
      </c>
      <c r="K9" s="101"/>
      <c r="L9" s="101" t="s">
        <v>210</v>
      </c>
      <c r="M9" s="102" t="s">
        <v>211</v>
      </c>
    </row>
    <row r="10" spans="1:13">
      <c r="A10" s="103"/>
      <c r="B10" s="101"/>
      <c r="C10" s="101"/>
      <c r="D10" s="101"/>
      <c r="E10" s="101"/>
      <c r="F10" s="102"/>
      <c r="H10" s="103"/>
      <c r="I10" s="101"/>
      <c r="J10" s="101"/>
      <c r="K10" s="101"/>
      <c r="L10" s="101"/>
      <c r="M10" s="102"/>
    </row>
    <row r="11" spans="1:13">
      <c r="A11" s="103">
        <v>1</v>
      </c>
      <c r="B11" s="104">
        <v>15837586.109999999</v>
      </c>
      <c r="C11" s="104">
        <v>25622181.48</v>
      </c>
      <c r="D11" s="104"/>
      <c r="E11" s="104">
        <v>217872.69</v>
      </c>
      <c r="F11" s="105">
        <v>0</v>
      </c>
      <c r="H11" s="103">
        <v>1</v>
      </c>
      <c r="I11" s="104">
        <v>26361615.359999999</v>
      </c>
      <c r="J11" s="104">
        <f>25247796.38-25209181.61</f>
        <v>38614.769999999553</v>
      </c>
      <c r="K11" s="104"/>
      <c r="L11" s="104">
        <v>364593</v>
      </c>
      <c r="M11" s="105">
        <v>0</v>
      </c>
    </row>
    <row r="12" spans="1:13">
      <c r="A12" s="103">
        <v>2</v>
      </c>
      <c r="B12" s="104">
        <v>45278989.109999999</v>
      </c>
      <c r="C12" s="104">
        <v>31470.52</v>
      </c>
      <c r="D12" s="104"/>
      <c r="E12" s="104">
        <v>20423.39</v>
      </c>
      <c r="F12" s="105">
        <v>0</v>
      </c>
      <c r="H12" s="103">
        <v>2</v>
      </c>
      <c r="I12" s="104"/>
      <c r="J12" s="104"/>
      <c r="K12" s="104"/>
      <c r="L12" s="104"/>
      <c r="M12" s="105"/>
    </row>
    <row r="13" spans="1:13">
      <c r="A13" s="103">
        <v>3</v>
      </c>
      <c r="B13" s="104"/>
      <c r="C13" s="104"/>
      <c r="D13" s="104"/>
      <c r="E13" s="104"/>
      <c r="F13" s="105"/>
      <c r="H13" s="103">
        <v>3</v>
      </c>
      <c r="I13" s="104"/>
      <c r="J13" s="104"/>
      <c r="K13" s="104"/>
      <c r="L13" s="104"/>
      <c r="M13" s="105"/>
    </row>
    <row r="14" spans="1:13">
      <c r="A14" s="103">
        <v>4</v>
      </c>
      <c r="B14" s="104"/>
      <c r="C14" s="104"/>
      <c r="D14" s="104"/>
      <c r="E14" s="104"/>
      <c r="F14" s="105"/>
      <c r="H14" s="103">
        <v>4</v>
      </c>
      <c r="I14" s="104">
        <v>28279238.93</v>
      </c>
      <c r="J14" s="104">
        <v>18710.12</v>
      </c>
      <c r="K14" s="104"/>
      <c r="L14" s="104">
        <v>533255.64</v>
      </c>
      <c r="M14" s="105">
        <v>0</v>
      </c>
    </row>
    <row r="15" spans="1:13">
      <c r="A15" s="103">
        <v>5</v>
      </c>
      <c r="B15" s="104">
        <v>104973750.01000001</v>
      </c>
      <c r="C15" s="104">
        <v>38998.99</v>
      </c>
      <c r="D15" s="104"/>
      <c r="E15" s="104">
        <v>71205.56</v>
      </c>
      <c r="F15" s="105">
        <v>0</v>
      </c>
      <c r="H15" s="103">
        <v>5</v>
      </c>
      <c r="I15" s="104">
        <v>189173854.75</v>
      </c>
      <c r="J15" s="104">
        <v>237390.22</v>
      </c>
      <c r="K15" s="104"/>
      <c r="L15" s="104">
        <v>43507.07</v>
      </c>
      <c r="M15" s="105">
        <v>0</v>
      </c>
    </row>
    <row r="16" spans="1:13">
      <c r="A16" s="103">
        <v>6</v>
      </c>
      <c r="B16" s="104">
        <v>41003745.170000002</v>
      </c>
      <c r="C16" s="104">
        <v>56902.54</v>
      </c>
      <c r="D16" s="104"/>
      <c r="E16" s="104">
        <v>47680.99</v>
      </c>
      <c r="F16" s="105">
        <v>0</v>
      </c>
      <c r="H16" s="103">
        <v>6</v>
      </c>
      <c r="I16" s="104">
        <v>648202969.5</v>
      </c>
      <c r="J16" s="104">
        <v>25023.24</v>
      </c>
      <c r="K16" s="104"/>
      <c r="L16" s="104">
        <v>193233.69</v>
      </c>
      <c r="M16" s="105">
        <v>0</v>
      </c>
    </row>
    <row r="17" spans="1:13">
      <c r="A17" s="103">
        <v>7</v>
      </c>
      <c r="B17" s="104">
        <v>434025746.60000002</v>
      </c>
      <c r="C17" s="104">
        <v>165371.71</v>
      </c>
      <c r="D17" s="104"/>
      <c r="E17" s="104">
        <v>194554.23</v>
      </c>
      <c r="F17" s="105">
        <v>0</v>
      </c>
      <c r="H17" s="103">
        <v>7</v>
      </c>
      <c r="I17" s="104">
        <v>44016599.719999999</v>
      </c>
      <c r="J17" s="104">
        <v>24273.33</v>
      </c>
      <c r="K17" s="104"/>
      <c r="L17" s="104">
        <v>551885.68999999994</v>
      </c>
      <c r="M17" s="105">
        <v>0</v>
      </c>
    </row>
    <row r="18" spans="1:13">
      <c r="A18" s="103">
        <v>8</v>
      </c>
      <c r="B18" s="104">
        <v>24410569</v>
      </c>
      <c r="C18" s="104">
        <v>13608.02</v>
      </c>
      <c r="D18" s="104"/>
      <c r="E18" s="104">
        <v>18025.11</v>
      </c>
      <c r="F18" s="105">
        <v>0</v>
      </c>
      <c r="H18" s="103">
        <v>8</v>
      </c>
      <c r="I18" s="104">
        <v>86320520.549999997</v>
      </c>
      <c r="J18" s="104">
        <v>22925.759999999998</v>
      </c>
      <c r="K18" s="104"/>
      <c r="L18" s="104">
        <v>25207</v>
      </c>
      <c r="M18" s="105">
        <v>0</v>
      </c>
    </row>
    <row r="19" spans="1:13">
      <c r="A19" s="106">
        <v>9</v>
      </c>
      <c r="B19" s="104">
        <v>61916813.68</v>
      </c>
      <c r="C19" s="107">
        <v>82887.570000000007</v>
      </c>
      <c r="D19" s="107"/>
      <c r="E19" s="107">
        <v>1205.07</v>
      </c>
      <c r="F19" s="108">
        <v>0</v>
      </c>
      <c r="H19" s="103">
        <v>9</v>
      </c>
      <c r="I19" s="104"/>
      <c r="J19" s="104"/>
      <c r="K19" s="104"/>
      <c r="L19" s="107"/>
      <c r="M19" s="108"/>
    </row>
    <row r="20" spans="1:13">
      <c r="A20" s="103">
        <v>10</v>
      </c>
      <c r="B20" s="104"/>
      <c r="C20" s="104"/>
      <c r="D20" s="104"/>
      <c r="E20" s="104"/>
      <c r="F20" s="105"/>
      <c r="H20" s="103">
        <v>10</v>
      </c>
      <c r="I20" s="104"/>
      <c r="J20" s="104"/>
      <c r="K20" s="104"/>
      <c r="L20" s="104"/>
      <c r="M20" s="105"/>
    </row>
    <row r="21" spans="1:13">
      <c r="A21" s="103">
        <v>11</v>
      </c>
      <c r="B21" s="104"/>
      <c r="C21" s="104"/>
      <c r="D21" s="104"/>
      <c r="E21" s="104"/>
      <c r="F21" s="105"/>
      <c r="H21" s="103">
        <v>11</v>
      </c>
      <c r="I21" s="104">
        <v>24405557.420000002</v>
      </c>
      <c r="J21" s="104">
        <v>9051.94</v>
      </c>
      <c r="K21" s="104"/>
      <c r="L21" s="104">
        <v>74881.55</v>
      </c>
      <c r="M21" s="105">
        <v>0</v>
      </c>
    </row>
    <row r="22" spans="1:13">
      <c r="A22" s="103">
        <v>12</v>
      </c>
      <c r="B22" s="104">
        <v>33523383.649999999</v>
      </c>
      <c r="C22" s="104">
        <v>20793.14</v>
      </c>
      <c r="D22" s="104"/>
      <c r="E22" s="104">
        <v>6264.6</v>
      </c>
      <c r="F22" s="105">
        <v>0</v>
      </c>
      <c r="H22" s="103">
        <v>12</v>
      </c>
      <c r="I22" s="104">
        <v>99907710.510000005</v>
      </c>
      <c r="J22" s="104">
        <v>13210.58</v>
      </c>
      <c r="K22" s="104"/>
      <c r="L22" s="104">
        <v>51800</v>
      </c>
      <c r="M22" s="105">
        <v>0</v>
      </c>
    </row>
    <row r="23" spans="1:13">
      <c r="A23" s="103">
        <v>13</v>
      </c>
      <c r="B23" s="104">
        <v>73871939.689999998</v>
      </c>
      <c r="C23" s="104">
        <v>10122.17</v>
      </c>
      <c r="D23" s="104"/>
      <c r="E23" s="104">
        <v>14885.55</v>
      </c>
      <c r="F23" s="105">
        <v>0</v>
      </c>
      <c r="H23" s="103">
        <v>13</v>
      </c>
      <c r="I23" s="104">
        <v>18740531.800000001</v>
      </c>
      <c r="J23" s="104">
        <v>25649.71</v>
      </c>
      <c r="K23" s="104"/>
      <c r="L23" s="104">
        <v>43940.47</v>
      </c>
      <c r="M23" s="105">
        <v>0</v>
      </c>
    </row>
    <row r="24" spans="1:13">
      <c r="A24" s="103">
        <v>14</v>
      </c>
      <c r="B24" s="104">
        <v>22236413.690000001</v>
      </c>
      <c r="C24" s="104">
        <v>6643.55</v>
      </c>
      <c r="D24" s="104"/>
      <c r="E24" s="104">
        <v>29814.04</v>
      </c>
      <c r="F24" s="105">
        <v>0</v>
      </c>
      <c r="H24" s="103">
        <v>14</v>
      </c>
      <c r="I24" s="104">
        <v>19160334.609999999</v>
      </c>
      <c r="J24" s="104">
        <v>11112.33</v>
      </c>
      <c r="K24" s="104"/>
      <c r="L24" s="104">
        <v>600</v>
      </c>
      <c r="M24" s="105">
        <v>0</v>
      </c>
    </row>
    <row r="25" spans="1:13">
      <c r="A25" s="103">
        <v>15</v>
      </c>
      <c r="B25" s="104">
        <v>133337520.97</v>
      </c>
      <c r="C25" s="104">
        <v>6040.83</v>
      </c>
      <c r="D25" s="104"/>
      <c r="E25" s="104">
        <v>237886.48</v>
      </c>
      <c r="F25" s="105">
        <v>0</v>
      </c>
      <c r="H25" s="103">
        <v>15</v>
      </c>
      <c r="I25" s="104">
        <v>521091197.60000002</v>
      </c>
      <c r="J25" s="104">
        <v>76718.75</v>
      </c>
      <c r="K25" s="104"/>
      <c r="L25" s="104">
        <v>251475.22</v>
      </c>
      <c r="M25" s="105">
        <v>0</v>
      </c>
    </row>
    <row r="26" spans="1:13">
      <c r="A26" s="103">
        <v>16</v>
      </c>
      <c r="B26" s="104">
        <v>75007099.299999997</v>
      </c>
      <c r="C26" s="104">
        <f>25435597.06-25357046.79</f>
        <v>78550.269999999553</v>
      </c>
      <c r="D26" s="104"/>
      <c r="E26" s="104">
        <v>3310.54</v>
      </c>
      <c r="F26" s="105"/>
      <c r="H26" s="103">
        <v>16</v>
      </c>
      <c r="I26" s="104"/>
      <c r="J26" s="104"/>
      <c r="K26" s="104"/>
      <c r="L26" s="104"/>
      <c r="M26" s="105"/>
    </row>
    <row r="27" spans="1:13">
      <c r="A27" s="103">
        <v>17</v>
      </c>
      <c r="B27" s="104"/>
      <c r="C27" s="104"/>
      <c r="D27" s="104"/>
      <c r="E27" s="104"/>
      <c r="F27" s="105"/>
      <c r="H27" s="103">
        <v>17</v>
      </c>
      <c r="I27" s="104"/>
      <c r="J27" s="104"/>
      <c r="K27" s="104"/>
      <c r="L27" s="104"/>
      <c r="M27" s="105"/>
    </row>
    <row r="28" spans="1:13">
      <c r="A28" s="103">
        <v>18</v>
      </c>
      <c r="B28" s="104"/>
      <c r="C28" s="104"/>
      <c r="D28" s="104"/>
      <c r="E28" s="104"/>
      <c r="F28" s="105"/>
      <c r="H28" s="103">
        <v>18</v>
      </c>
      <c r="I28" s="104">
        <v>36746929.82</v>
      </c>
      <c r="J28" s="104">
        <f>25096321.87-25078257.18</f>
        <v>18064.690000001341</v>
      </c>
      <c r="K28" s="104"/>
      <c r="L28" s="104">
        <v>10120.959999999999</v>
      </c>
      <c r="M28" s="105">
        <v>0</v>
      </c>
    </row>
    <row r="29" spans="1:13">
      <c r="A29" s="103">
        <v>19</v>
      </c>
      <c r="B29" s="104"/>
      <c r="C29" s="104"/>
      <c r="D29" s="104"/>
      <c r="E29" s="104"/>
      <c r="F29" s="105"/>
      <c r="H29" s="103">
        <v>19</v>
      </c>
      <c r="I29" s="104">
        <v>140328319.86000001</v>
      </c>
      <c r="J29" s="104">
        <v>5644.75</v>
      </c>
      <c r="K29" s="104"/>
      <c r="L29" s="104">
        <v>4770.49</v>
      </c>
      <c r="M29" s="105">
        <v>0</v>
      </c>
    </row>
    <row r="30" spans="1:13">
      <c r="A30" s="103">
        <v>20</v>
      </c>
      <c r="B30" s="104">
        <v>62328247.770000003</v>
      </c>
      <c r="C30" s="104">
        <v>1179.04</v>
      </c>
      <c r="D30" s="104"/>
      <c r="E30" s="104">
        <v>103991.37</v>
      </c>
      <c r="F30" s="105">
        <v>0</v>
      </c>
      <c r="H30" s="103">
        <v>20</v>
      </c>
      <c r="I30" s="104">
        <v>222850207.84999999</v>
      </c>
      <c r="J30" s="104">
        <v>536439.29</v>
      </c>
      <c r="K30" s="104"/>
      <c r="L30" s="104">
        <v>3075856.53</v>
      </c>
      <c r="M30" s="105">
        <v>0</v>
      </c>
    </row>
    <row r="31" spans="1:13">
      <c r="A31" s="103">
        <v>21</v>
      </c>
      <c r="B31" s="104">
        <v>434238382.83999997</v>
      </c>
      <c r="C31" s="104">
        <v>103124.28</v>
      </c>
      <c r="D31" s="104"/>
      <c r="E31" s="104">
        <v>847590.98</v>
      </c>
      <c r="F31" s="105">
        <v>0</v>
      </c>
      <c r="H31" s="103">
        <v>21</v>
      </c>
      <c r="I31" s="104">
        <v>64943792.359999999</v>
      </c>
      <c r="J31" s="104">
        <v>21985.84</v>
      </c>
      <c r="K31" s="104"/>
      <c r="L31" s="104">
        <v>58802.239999999998</v>
      </c>
      <c r="M31" s="105">
        <v>0</v>
      </c>
    </row>
    <row r="32" spans="1:13">
      <c r="A32" s="103">
        <v>22</v>
      </c>
      <c r="B32" s="104">
        <v>97408098.599999994</v>
      </c>
      <c r="C32" s="104">
        <v>45647.33</v>
      </c>
      <c r="D32" s="104"/>
      <c r="E32" s="104">
        <v>48082.34</v>
      </c>
      <c r="F32" s="105">
        <v>0</v>
      </c>
      <c r="H32" s="103">
        <v>22</v>
      </c>
      <c r="I32" s="104">
        <v>50409995.939999998</v>
      </c>
      <c r="J32" s="104">
        <v>83888.1</v>
      </c>
      <c r="K32" s="104"/>
      <c r="L32" s="104">
        <v>58225.83</v>
      </c>
      <c r="M32" s="105">
        <v>0</v>
      </c>
    </row>
    <row r="33" spans="1:13">
      <c r="A33" s="103">
        <v>23</v>
      </c>
      <c r="B33" s="104">
        <v>49976556.630000003</v>
      </c>
      <c r="C33" s="104">
        <v>48829.61</v>
      </c>
      <c r="D33" s="104"/>
      <c r="E33" s="104">
        <v>20957.23</v>
      </c>
      <c r="F33" s="105">
        <v>0</v>
      </c>
      <c r="H33" s="103">
        <v>23</v>
      </c>
      <c r="I33" s="104"/>
      <c r="J33" s="104"/>
      <c r="K33" s="104"/>
      <c r="L33" s="104"/>
      <c r="M33" s="105"/>
    </row>
    <row r="34" spans="1:13">
      <c r="A34" s="103">
        <v>24</v>
      </c>
      <c r="B34" s="104"/>
      <c r="C34" s="104"/>
      <c r="D34" s="104"/>
      <c r="E34" s="104"/>
      <c r="F34" s="105"/>
      <c r="H34" s="103">
        <v>24</v>
      </c>
      <c r="I34" s="104"/>
      <c r="J34" s="104"/>
      <c r="K34" s="104"/>
      <c r="L34" s="104"/>
      <c r="M34" s="105"/>
    </row>
    <row r="35" spans="1:13">
      <c r="A35" s="103">
        <v>25</v>
      </c>
      <c r="B35" s="104"/>
      <c r="C35" s="104"/>
      <c r="D35" s="104"/>
      <c r="E35" s="104"/>
      <c r="F35" s="105"/>
      <c r="H35" s="103">
        <v>25</v>
      </c>
      <c r="I35" s="104">
        <v>62405561.770000003</v>
      </c>
      <c r="J35" s="104">
        <v>52378.63</v>
      </c>
      <c r="K35" s="104"/>
      <c r="L35" s="104">
        <v>2577.98</v>
      </c>
      <c r="M35" s="105">
        <v>0</v>
      </c>
    </row>
    <row r="36" spans="1:13">
      <c r="A36" s="103">
        <v>26</v>
      </c>
      <c r="B36" s="104">
        <v>63553355.159999996</v>
      </c>
      <c r="C36" s="104">
        <v>86512.12</v>
      </c>
      <c r="D36" s="104"/>
      <c r="E36" s="104">
        <v>7130.49</v>
      </c>
      <c r="F36" s="105">
        <v>0</v>
      </c>
      <c r="H36" s="103">
        <v>26</v>
      </c>
      <c r="I36" s="104">
        <v>123088599.69</v>
      </c>
      <c r="J36" s="104">
        <v>69975</v>
      </c>
      <c r="K36" s="104"/>
      <c r="L36" s="104">
        <v>10700</v>
      </c>
      <c r="M36" s="105">
        <v>0</v>
      </c>
    </row>
    <row r="37" spans="1:13">
      <c r="A37" s="103">
        <v>27</v>
      </c>
      <c r="B37" s="104">
        <v>90108078.480000004</v>
      </c>
      <c r="C37" s="104">
        <v>339665.95</v>
      </c>
      <c r="D37" s="104"/>
      <c r="E37" s="104">
        <v>155511.6</v>
      </c>
      <c r="F37" s="105">
        <v>0</v>
      </c>
      <c r="H37" s="103">
        <v>27</v>
      </c>
      <c r="I37" s="104">
        <v>66470074.68</v>
      </c>
      <c r="J37" s="104">
        <v>33501.53</v>
      </c>
      <c r="K37" s="104"/>
      <c r="L37" s="104">
        <v>117796.82</v>
      </c>
      <c r="M37" s="105">
        <v>0</v>
      </c>
    </row>
    <row r="38" spans="1:13">
      <c r="A38" s="103">
        <v>28</v>
      </c>
      <c r="B38" s="104">
        <v>15828342.42</v>
      </c>
      <c r="C38" s="104">
        <v>70064.69</v>
      </c>
      <c r="D38" s="104"/>
      <c r="E38" s="104">
        <v>311733.74</v>
      </c>
      <c r="F38" s="105">
        <v>0</v>
      </c>
      <c r="H38" s="103">
        <v>28</v>
      </c>
      <c r="I38" s="104">
        <v>33951458.289999999</v>
      </c>
      <c r="J38" s="104">
        <v>12309.31</v>
      </c>
      <c r="K38" s="104"/>
      <c r="L38" s="104">
        <v>834506.36</v>
      </c>
      <c r="M38" s="105">
        <v>0</v>
      </c>
    </row>
    <row r="39" spans="1:13">
      <c r="A39" s="103">
        <v>29</v>
      </c>
      <c r="B39" s="104">
        <v>88035671.5</v>
      </c>
      <c r="C39" s="104">
        <v>100365.19</v>
      </c>
      <c r="D39" s="104"/>
      <c r="E39" s="104">
        <v>23183.64</v>
      </c>
      <c r="F39" s="105">
        <v>0</v>
      </c>
      <c r="H39" s="103">
        <v>29</v>
      </c>
      <c r="I39" s="104">
        <v>52214413.229999997</v>
      </c>
      <c r="J39" s="104">
        <v>32337.86</v>
      </c>
      <c r="K39" s="104"/>
      <c r="L39" s="104">
        <v>79868.429999999993</v>
      </c>
      <c r="M39" s="105">
        <v>0</v>
      </c>
    </row>
    <row r="40" spans="1:13">
      <c r="A40" s="103">
        <v>30</v>
      </c>
      <c r="B40" s="104"/>
      <c r="C40" s="104"/>
      <c r="D40" s="104"/>
      <c r="E40" s="104"/>
      <c r="F40" s="105"/>
      <c r="H40" s="103">
        <v>30</v>
      </c>
      <c r="I40" s="104"/>
      <c r="J40" s="104"/>
      <c r="K40" s="104"/>
      <c r="L40" s="104"/>
      <c r="M40" s="105"/>
    </row>
    <row r="41" spans="1:13">
      <c r="A41" s="109">
        <v>31</v>
      </c>
      <c r="B41" s="110"/>
      <c r="C41" s="110"/>
      <c r="D41" s="110"/>
      <c r="E41" s="110"/>
      <c r="F41" s="111"/>
      <c r="H41" s="109">
        <v>31</v>
      </c>
      <c r="I41" s="110"/>
      <c r="J41" s="110"/>
      <c r="K41" s="110"/>
      <c r="L41" s="110"/>
      <c r="M41" s="111"/>
    </row>
    <row r="43" spans="1:13">
      <c r="A43" s="112" t="s">
        <v>384</v>
      </c>
    </row>
    <row r="44" spans="1:13">
      <c r="A44" s="112" t="s">
        <v>332</v>
      </c>
    </row>
    <row r="45" spans="1:13">
      <c r="A45" s="112" t="s">
        <v>385</v>
      </c>
    </row>
  </sheetData>
  <pageMargins left="0.28999999999999998" right="0.25" top="0.77" bottom="1" header="0.5" footer="0.5"/>
  <pageSetup scale="84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62"/>
  <sheetViews>
    <sheetView zoomScaleNormal="100" workbookViewId="0">
      <selection activeCell="AK45" sqref="AK45"/>
    </sheetView>
  </sheetViews>
  <sheetFormatPr defaultColWidth="8" defaultRowHeight="12.75"/>
  <cols>
    <col min="1" max="16384" width="8" style="38"/>
  </cols>
  <sheetData>
    <row r="1" spans="1:1" ht="30" customHeight="1">
      <c r="A1" s="40" t="s">
        <v>295</v>
      </c>
    </row>
    <row r="2" spans="1:1" ht="22.5">
      <c r="A2" s="40" t="s">
        <v>333</v>
      </c>
    </row>
    <row r="3" spans="1:1" ht="20.25">
      <c r="A3" s="41"/>
    </row>
    <row r="4" spans="1:1" ht="20.25">
      <c r="A4" s="37"/>
    </row>
    <row r="62" s="39" customFormat="1"/>
  </sheetData>
  <phoneticPr fontId="5" type="noConversion"/>
  <pageMargins left="0.75" right="0.44" top="0.75" bottom="0.75" header="0.5" footer="0.5"/>
  <pageSetup scale="37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57"/>
  <sheetViews>
    <sheetView showGridLines="0" workbookViewId="0">
      <selection activeCell="F6" sqref="F6"/>
    </sheetView>
  </sheetViews>
  <sheetFormatPr defaultRowHeight="12.75"/>
  <sheetData>
    <row r="1" spans="1:1" ht="18">
      <c r="A1" s="49" t="s">
        <v>32</v>
      </c>
    </row>
    <row r="2" spans="1:1" ht="18">
      <c r="A2" s="49" t="s">
        <v>142</v>
      </c>
    </row>
    <row r="4" spans="1:1">
      <c r="A4" s="135" t="s">
        <v>399</v>
      </c>
    </row>
    <row r="6" spans="1:1">
      <c r="A6" s="135" t="s">
        <v>400</v>
      </c>
    </row>
    <row r="8" spans="1:1">
      <c r="A8" t="s">
        <v>138</v>
      </c>
    </row>
    <row r="9" spans="1:1">
      <c r="A9" s="135" t="s">
        <v>401</v>
      </c>
    </row>
    <row r="10" spans="1:1">
      <c r="A10" s="135" t="s">
        <v>402</v>
      </c>
    </row>
    <row r="11" spans="1:1">
      <c r="A11" t="s">
        <v>403</v>
      </c>
    </row>
    <row r="12" spans="1:1">
      <c r="A12" t="s">
        <v>138</v>
      </c>
    </row>
    <row r="13" spans="1:1">
      <c r="A13" t="s">
        <v>404</v>
      </c>
    </row>
    <row r="14" spans="1:1">
      <c r="A14" s="135" t="s">
        <v>405</v>
      </c>
    </row>
    <row r="15" spans="1:1">
      <c r="A15" s="135" t="s">
        <v>406</v>
      </c>
    </row>
    <row r="16" spans="1:1">
      <c r="A16" t="s">
        <v>138</v>
      </c>
    </row>
    <row r="17" spans="1:1">
      <c r="A17" t="s">
        <v>139</v>
      </c>
    </row>
    <row r="18" spans="1:1">
      <c r="A18" t="s">
        <v>407</v>
      </c>
    </row>
    <row r="19" spans="1:1">
      <c r="A19" t="s">
        <v>140</v>
      </c>
    </row>
    <row r="20" spans="1:1">
      <c r="A20" t="s">
        <v>138</v>
      </c>
    </row>
    <row r="21" spans="1:1">
      <c r="A21" t="s">
        <v>141</v>
      </c>
    </row>
    <row r="22" spans="1:1">
      <c r="A22" t="s">
        <v>138</v>
      </c>
    </row>
    <row r="24" spans="1:1">
      <c r="A24" s="135" t="s">
        <v>408</v>
      </c>
    </row>
    <row r="25" spans="1:1">
      <c r="A25" s="135" t="s">
        <v>409</v>
      </c>
    </row>
    <row r="26" spans="1:1">
      <c r="A26" s="135" t="s">
        <v>410</v>
      </c>
    </row>
    <row r="27" spans="1:1">
      <c r="A27" s="135" t="s">
        <v>411</v>
      </c>
    </row>
    <row r="28" spans="1:1">
      <c r="A28" s="135"/>
    </row>
    <row r="29" spans="1:1">
      <c r="A29" s="135" t="s">
        <v>412</v>
      </c>
    </row>
    <row r="30" spans="1:1">
      <c r="A30" t="s">
        <v>413</v>
      </c>
    </row>
    <row r="31" spans="1:1">
      <c r="A31" s="135" t="s">
        <v>414</v>
      </c>
    </row>
    <row r="32" spans="1:1">
      <c r="A32" s="135" t="s">
        <v>415</v>
      </c>
    </row>
    <row r="34" spans="1:1">
      <c r="A34" s="135"/>
    </row>
    <row r="35" spans="1:1">
      <c r="A35" s="135"/>
    </row>
    <row r="36" spans="1:1">
      <c r="A36" s="135"/>
    </row>
    <row r="37" spans="1:1">
      <c r="A37" s="135"/>
    </row>
    <row r="38" spans="1:1">
      <c r="A38" s="135"/>
    </row>
    <row r="39" spans="1:1">
      <c r="A39" s="135"/>
    </row>
    <row r="41" spans="1:1">
      <c r="A41" s="135"/>
    </row>
    <row r="42" spans="1:1">
      <c r="A42" s="135"/>
    </row>
    <row r="44" spans="1:1">
      <c r="A44" s="135"/>
    </row>
    <row r="45" spans="1:1">
      <c r="A45" s="135"/>
    </row>
    <row r="46" spans="1:1">
      <c r="A46" s="135"/>
    </row>
    <row r="47" spans="1:1">
      <c r="A47" s="135"/>
    </row>
    <row r="48" spans="1:1">
      <c r="A48" s="135"/>
    </row>
    <row r="49" spans="1:1">
      <c r="A49" s="135"/>
    </row>
    <row r="51" spans="1:1">
      <c r="A51" s="135"/>
    </row>
    <row r="52" spans="1:1">
      <c r="A52" s="135"/>
    </row>
    <row r="54" spans="1:1">
      <c r="A54" s="135"/>
    </row>
    <row r="56" spans="1:1">
      <c r="A56" s="135"/>
    </row>
    <row r="57" spans="1:1">
      <c r="A57" s="135"/>
    </row>
  </sheetData>
  <phoneticPr fontId="0" type="noConversion"/>
  <pageMargins left="0.75" right="0.75" top="0.49" bottom="0.28000000000000003" header="0.5" footer="0.34"/>
  <pageSetup scale="83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33"/>
  <sheetViews>
    <sheetView zoomScaleNormal="100" workbookViewId="0">
      <selection activeCell="R30" sqref="R30"/>
    </sheetView>
  </sheetViews>
  <sheetFormatPr defaultRowHeight="12.75"/>
  <cols>
    <col min="1" max="1" width="12.42578125" customWidth="1"/>
    <col min="2" max="2" width="11.42578125" customWidth="1"/>
    <col min="7" max="7" width="10.28515625" bestFit="1" customWidth="1"/>
    <col min="9" max="9" width="9.42578125" bestFit="1" customWidth="1"/>
    <col min="13" max="13" width="12.42578125" customWidth="1"/>
    <col min="14" max="14" width="11.28515625" bestFit="1" customWidth="1"/>
    <col min="17" max="17" width="12.140625" customWidth="1"/>
  </cols>
  <sheetData>
    <row r="1" spans="1:1" ht="18">
      <c r="A1" s="49" t="s">
        <v>33</v>
      </c>
    </row>
    <row r="2" spans="1:1" ht="18">
      <c r="A2" s="49" t="s">
        <v>34</v>
      </c>
    </row>
    <row r="4" spans="1:1">
      <c r="A4" s="262" t="s">
        <v>422</v>
      </c>
    </row>
    <row r="5" spans="1:1">
      <c r="A5" s="261"/>
    </row>
    <row r="6" spans="1:1">
      <c r="A6" s="262" t="s">
        <v>423</v>
      </c>
    </row>
    <row r="7" spans="1:1">
      <c r="A7" s="262" t="s">
        <v>424</v>
      </c>
    </row>
    <row r="8" spans="1:1">
      <c r="A8" s="262" t="s">
        <v>425</v>
      </c>
    </row>
    <row r="9" spans="1:1">
      <c r="A9" s="261"/>
    </row>
    <row r="10" spans="1:1">
      <c r="A10" s="262" t="s">
        <v>138</v>
      </c>
    </row>
    <row r="11" spans="1:1">
      <c r="A11" s="262" t="s">
        <v>426</v>
      </c>
    </row>
    <row r="12" spans="1:1">
      <c r="A12" s="262" t="s">
        <v>427</v>
      </c>
    </row>
    <row r="13" spans="1:1">
      <c r="A13" s="261"/>
    </row>
    <row r="14" spans="1:1">
      <c r="A14" s="262" t="s">
        <v>138</v>
      </c>
    </row>
    <row r="15" spans="1:1">
      <c r="A15" s="262" t="s">
        <v>416</v>
      </c>
    </row>
    <row r="16" spans="1:1">
      <c r="A16" s="262" t="s">
        <v>417</v>
      </c>
    </row>
    <row r="17" spans="1:1">
      <c r="A17" s="262" t="s">
        <v>138</v>
      </c>
    </row>
    <row r="18" spans="1:1">
      <c r="A18" s="262" t="s">
        <v>418</v>
      </c>
    </row>
    <row r="19" spans="1:1">
      <c r="A19" s="262" t="s">
        <v>428</v>
      </c>
    </row>
    <row r="20" spans="1:1">
      <c r="A20" s="262" t="s">
        <v>138</v>
      </c>
    </row>
    <row r="21" spans="1:1">
      <c r="A21" s="261"/>
    </row>
    <row r="22" spans="1:1">
      <c r="A22" s="262" t="s">
        <v>429</v>
      </c>
    </row>
    <row r="23" spans="1:1">
      <c r="A23" s="262" t="s">
        <v>430</v>
      </c>
    </row>
    <row r="24" spans="1:1">
      <c r="A24" s="262" t="s">
        <v>431</v>
      </c>
    </row>
    <row r="25" spans="1:1">
      <c r="A25" s="261"/>
    </row>
    <row r="26" spans="1:1">
      <c r="A26" s="261"/>
    </row>
    <row r="27" spans="1:1">
      <c r="A27" s="262" t="s">
        <v>419</v>
      </c>
    </row>
    <row r="28" spans="1:1">
      <c r="A28" s="261"/>
    </row>
    <row r="29" spans="1:1">
      <c r="A29" s="262" t="s">
        <v>432</v>
      </c>
    </row>
    <row r="30" spans="1:1">
      <c r="A30" s="262" t="s">
        <v>420</v>
      </c>
    </row>
    <row r="31" spans="1:1">
      <c r="A31" s="261"/>
    </row>
    <row r="32" spans="1:1">
      <c r="A32" s="262" t="s">
        <v>433</v>
      </c>
    </row>
    <row r="33" spans="1:1">
      <c r="A33" s="262" t="s">
        <v>421</v>
      </c>
    </row>
  </sheetData>
  <phoneticPr fontId="0" type="noConversion"/>
  <pageMargins left="0.75" right="0.75" top="1" bottom="1" header="0.5" footer="0.5"/>
  <pageSetup scale="5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89"/>
  <sheetViews>
    <sheetView showGridLines="0" workbookViewId="0">
      <selection activeCell="A43" sqref="A43"/>
    </sheetView>
  </sheetViews>
  <sheetFormatPr defaultRowHeight="12.75"/>
  <cols>
    <col min="1" max="1" width="52.85546875" customWidth="1"/>
    <col min="2" max="2" width="21.5703125" customWidth="1"/>
    <col min="3" max="3" width="15" style="34" customWidth="1"/>
    <col min="4" max="4" width="24" customWidth="1"/>
    <col min="5" max="5" width="11.7109375" customWidth="1"/>
    <col min="6" max="6" width="15.7109375" customWidth="1"/>
  </cols>
  <sheetData>
    <row r="1" spans="1:6" ht="18" customHeight="1">
      <c r="A1" s="268" t="s">
        <v>103</v>
      </c>
      <c r="B1" s="268"/>
      <c r="C1" s="268"/>
      <c r="D1" s="268"/>
      <c r="E1" s="268"/>
      <c r="F1" s="268"/>
    </row>
    <row r="3" spans="1:6" ht="15.75" customHeight="1">
      <c r="A3" s="269" t="s">
        <v>134</v>
      </c>
      <c r="B3" s="269"/>
      <c r="C3" s="269"/>
      <c r="D3" s="269"/>
      <c r="E3" s="269"/>
      <c r="F3" s="269"/>
    </row>
    <row r="4" spans="1:6" ht="15.75">
      <c r="A4" s="130"/>
    </row>
    <row r="5" spans="1:6" ht="25.5">
      <c r="B5" s="1" t="s">
        <v>104</v>
      </c>
      <c r="C5" s="35" t="s">
        <v>105</v>
      </c>
      <c r="D5" s="1" t="s">
        <v>106</v>
      </c>
      <c r="E5" s="36" t="s">
        <v>107</v>
      </c>
      <c r="F5" s="36" t="s">
        <v>108</v>
      </c>
    </row>
    <row r="6" spans="1:6">
      <c r="A6" s="42" t="s">
        <v>109</v>
      </c>
      <c r="B6" s="10"/>
      <c r="C6" s="43"/>
      <c r="D6" s="1"/>
      <c r="E6" s="17"/>
      <c r="F6" s="17"/>
    </row>
    <row r="7" spans="1:6">
      <c r="A7" s="44" t="s">
        <v>110</v>
      </c>
      <c r="B7" s="179" t="s">
        <v>389</v>
      </c>
      <c r="C7" s="45">
        <v>312</v>
      </c>
      <c r="D7" t="s">
        <v>223</v>
      </c>
      <c r="E7" s="18"/>
      <c r="F7" s="18"/>
    </row>
    <row r="8" spans="1:6">
      <c r="A8" s="44" t="s">
        <v>112</v>
      </c>
      <c r="B8" s="18"/>
      <c r="C8" s="45">
        <v>700</v>
      </c>
      <c r="D8" t="s">
        <v>113</v>
      </c>
      <c r="E8" s="18"/>
      <c r="F8" s="18"/>
    </row>
    <row r="9" spans="1:6">
      <c r="A9" s="44" t="s">
        <v>114</v>
      </c>
      <c r="B9" s="18"/>
      <c r="C9" s="45">
        <v>340</v>
      </c>
      <c r="D9" t="s">
        <v>113</v>
      </c>
      <c r="E9" s="18"/>
      <c r="F9" s="18"/>
    </row>
    <row r="10" spans="1:6">
      <c r="A10" s="44" t="s">
        <v>219</v>
      </c>
      <c r="B10" s="18" t="s">
        <v>220</v>
      </c>
      <c r="C10" s="45">
        <v>12</v>
      </c>
      <c r="D10" t="s">
        <v>223</v>
      </c>
      <c r="E10" s="18"/>
      <c r="F10" s="18"/>
    </row>
    <row r="11" spans="1:6">
      <c r="A11" s="44" t="s">
        <v>115</v>
      </c>
      <c r="B11" s="179" t="s">
        <v>387</v>
      </c>
      <c r="C11" s="45">
        <v>216</v>
      </c>
      <c r="D11" t="s">
        <v>223</v>
      </c>
      <c r="E11" s="18"/>
      <c r="F11" s="18"/>
    </row>
    <row r="12" spans="1:6">
      <c r="A12" s="66" t="s">
        <v>249</v>
      </c>
      <c r="B12" s="179" t="s">
        <v>374</v>
      </c>
      <c r="C12" s="45">
        <f>6*12</f>
        <v>72</v>
      </c>
      <c r="D12" t="s">
        <v>223</v>
      </c>
      <c r="E12" s="18"/>
      <c r="F12" s="18"/>
    </row>
    <row r="13" spans="1:6">
      <c r="A13" s="44" t="s">
        <v>302</v>
      </c>
      <c r="B13" s="179" t="s">
        <v>389</v>
      </c>
      <c r="C13" s="45">
        <v>312</v>
      </c>
      <c r="D13" t="s">
        <v>223</v>
      </c>
      <c r="E13" s="18"/>
      <c r="F13" s="18"/>
    </row>
    <row r="14" spans="1:6">
      <c r="A14" s="44"/>
      <c r="B14" s="18"/>
      <c r="C14" s="45"/>
      <c r="E14" s="18"/>
      <c r="F14" s="18"/>
    </row>
    <row r="15" spans="1:6">
      <c r="A15" s="44"/>
      <c r="B15" s="18"/>
      <c r="C15" s="45"/>
      <c r="E15" s="18"/>
      <c r="F15" s="18"/>
    </row>
    <row r="16" spans="1:6">
      <c r="A16" s="46" t="s">
        <v>117</v>
      </c>
      <c r="B16" s="18"/>
      <c r="C16" s="45"/>
      <c r="E16" s="18"/>
      <c r="F16" s="18"/>
    </row>
    <row r="17" spans="1:6">
      <c r="A17" s="66" t="s">
        <v>221</v>
      </c>
      <c r="B17" s="18"/>
      <c r="C17" s="45">
        <v>1020000</v>
      </c>
      <c r="D17" t="s">
        <v>113</v>
      </c>
      <c r="E17" s="18"/>
      <c r="F17" s="18"/>
    </row>
    <row r="18" spans="1:6">
      <c r="A18" s="44" t="s">
        <v>303</v>
      </c>
      <c r="B18" s="18"/>
      <c r="C18" s="45">
        <v>1100000</v>
      </c>
      <c r="D18" t="s">
        <v>113</v>
      </c>
      <c r="E18" s="18"/>
      <c r="F18" s="18"/>
    </row>
    <row r="19" spans="1:6">
      <c r="A19" s="44" t="s">
        <v>304</v>
      </c>
      <c r="B19" s="18"/>
      <c r="C19" s="45">
        <v>1200000</v>
      </c>
      <c r="D19" t="s">
        <v>113</v>
      </c>
      <c r="E19" s="18"/>
      <c r="F19" s="18"/>
    </row>
    <row r="20" spans="1:6">
      <c r="A20" s="44" t="s">
        <v>130</v>
      </c>
      <c r="B20" s="179" t="s">
        <v>386</v>
      </c>
      <c r="C20" s="45">
        <v>120</v>
      </c>
      <c r="D20" t="s">
        <v>223</v>
      </c>
      <c r="E20" s="18"/>
      <c r="F20" s="18"/>
    </row>
    <row r="21" spans="1:6">
      <c r="A21" s="44" t="s">
        <v>338</v>
      </c>
      <c r="B21" s="179"/>
      <c r="C21" s="95">
        <v>110</v>
      </c>
      <c r="D21" t="s">
        <v>377</v>
      </c>
      <c r="E21" s="18"/>
      <c r="F21" s="18"/>
    </row>
    <row r="22" spans="1:6">
      <c r="A22" s="44" t="s">
        <v>95</v>
      </c>
      <c r="B22" s="18"/>
      <c r="C22" s="45">
        <v>4300000</v>
      </c>
      <c r="D22" t="s">
        <v>113</v>
      </c>
      <c r="E22" s="18"/>
      <c r="F22" s="18"/>
    </row>
    <row r="23" spans="1:6">
      <c r="A23" s="44" t="s">
        <v>218</v>
      </c>
      <c r="B23" s="18"/>
      <c r="C23" s="45">
        <v>7000000</v>
      </c>
      <c r="D23" t="s">
        <v>113</v>
      </c>
      <c r="E23" s="18"/>
      <c r="F23" s="18"/>
    </row>
    <row r="24" spans="1:6">
      <c r="A24" s="44" t="s">
        <v>328</v>
      </c>
      <c r="B24" s="18"/>
      <c r="C24" s="45">
        <v>0</v>
      </c>
      <c r="D24" t="s">
        <v>113</v>
      </c>
      <c r="E24" s="18"/>
      <c r="F24" s="18"/>
    </row>
    <row r="25" spans="1:6">
      <c r="A25" s="44" t="s">
        <v>376</v>
      </c>
      <c r="B25" s="18"/>
      <c r="C25" s="95">
        <v>175000</v>
      </c>
      <c r="D25" t="s">
        <v>113</v>
      </c>
      <c r="E25" s="18"/>
      <c r="F25" s="18"/>
    </row>
    <row r="26" spans="1:6">
      <c r="A26" s="44" t="s">
        <v>118</v>
      </c>
      <c r="B26" s="179" t="s">
        <v>388</v>
      </c>
      <c r="C26" s="45">
        <v>108</v>
      </c>
      <c r="D26" t="s">
        <v>223</v>
      </c>
      <c r="E26" s="18"/>
      <c r="F26" s="18"/>
    </row>
    <row r="27" spans="1:6">
      <c r="A27" s="44" t="s">
        <v>131</v>
      </c>
      <c r="B27" s="18"/>
      <c r="C27" s="45">
        <v>12</v>
      </c>
      <c r="D27" t="s">
        <v>111</v>
      </c>
      <c r="E27" s="18"/>
      <c r="F27" s="18"/>
    </row>
    <row r="28" spans="1:6">
      <c r="A28" s="44" t="s">
        <v>96</v>
      </c>
      <c r="B28" s="18"/>
      <c r="C28" s="45">
        <v>17000</v>
      </c>
      <c r="D28" t="s">
        <v>113</v>
      </c>
      <c r="E28" s="18"/>
      <c r="F28" s="18"/>
    </row>
    <row r="29" spans="1:6">
      <c r="A29" s="44" t="s">
        <v>97</v>
      </c>
      <c r="B29" s="18"/>
      <c r="C29" s="45">
        <v>45000</v>
      </c>
      <c r="D29" t="s">
        <v>113</v>
      </c>
      <c r="E29" s="18"/>
      <c r="F29" s="18"/>
    </row>
    <row r="30" spans="1:6">
      <c r="A30" s="44" t="s">
        <v>99</v>
      </c>
      <c r="B30" s="179" t="s">
        <v>391</v>
      </c>
      <c r="C30" s="45">
        <v>132</v>
      </c>
      <c r="D30" t="s">
        <v>223</v>
      </c>
      <c r="E30" s="18"/>
      <c r="F30" s="18"/>
    </row>
    <row r="31" spans="1:6">
      <c r="A31" s="44" t="s">
        <v>100</v>
      </c>
      <c r="B31" s="18"/>
      <c r="C31" s="95">
        <v>61000</v>
      </c>
      <c r="D31" t="s">
        <v>113</v>
      </c>
      <c r="E31" s="18"/>
      <c r="F31" s="18"/>
    </row>
    <row r="32" spans="1:6">
      <c r="A32" s="44" t="s">
        <v>98</v>
      </c>
      <c r="B32" s="18"/>
      <c r="C32" s="45">
        <v>1100</v>
      </c>
      <c r="D32" t="s">
        <v>113</v>
      </c>
      <c r="E32" s="18"/>
      <c r="F32" s="18"/>
    </row>
    <row r="33" spans="1:6">
      <c r="A33" s="44" t="s">
        <v>375</v>
      </c>
      <c r="B33" s="18"/>
      <c r="C33" s="95">
        <v>200</v>
      </c>
      <c r="D33" t="s">
        <v>113</v>
      </c>
      <c r="E33" s="18"/>
      <c r="F33" s="18"/>
    </row>
    <row r="34" spans="1:6">
      <c r="A34" s="44" t="s">
        <v>119</v>
      </c>
      <c r="B34" s="18"/>
      <c r="C34" s="45">
        <v>12</v>
      </c>
      <c r="D34" t="s">
        <v>111</v>
      </c>
      <c r="E34" s="18"/>
      <c r="F34" s="18"/>
    </row>
    <row r="35" spans="1:6">
      <c r="A35" s="44" t="s">
        <v>133</v>
      </c>
      <c r="B35" s="179" t="s">
        <v>389</v>
      </c>
      <c r="C35" s="45">
        <v>312</v>
      </c>
      <c r="D35" t="s">
        <v>223</v>
      </c>
      <c r="E35" s="18"/>
      <c r="F35" s="18"/>
    </row>
    <row r="36" spans="1:6">
      <c r="A36" s="18"/>
      <c r="B36" s="18"/>
      <c r="C36" s="45"/>
      <c r="E36" s="18"/>
      <c r="F36" s="18"/>
    </row>
    <row r="37" spans="1:6">
      <c r="A37" s="18"/>
      <c r="B37" s="18"/>
      <c r="C37" s="45"/>
      <c r="E37" s="18"/>
      <c r="F37" s="18"/>
    </row>
    <row r="38" spans="1:6">
      <c r="A38" s="46" t="s">
        <v>120</v>
      </c>
      <c r="B38" s="18"/>
      <c r="C38" s="45"/>
      <c r="E38" s="18"/>
      <c r="F38" s="18"/>
    </row>
    <row r="39" spans="1:6">
      <c r="A39" s="44" t="s">
        <v>101</v>
      </c>
      <c r="B39" s="18"/>
      <c r="C39" s="45">
        <v>500</v>
      </c>
      <c r="D39" t="s">
        <v>113</v>
      </c>
      <c r="E39" s="18"/>
      <c r="F39" s="18"/>
    </row>
    <row r="40" spans="1:6">
      <c r="A40" s="44" t="s">
        <v>306</v>
      </c>
      <c r="B40" s="18"/>
      <c r="C40" s="45">
        <v>300</v>
      </c>
      <c r="D40" t="s">
        <v>113</v>
      </c>
      <c r="E40" s="18"/>
      <c r="F40" s="18"/>
    </row>
    <row r="41" spans="1:6">
      <c r="A41" s="44" t="s">
        <v>132</v>
      </c>
      <c r="B41" s="18"/>
      <c r="C41" s="45">
        <v>12</v>
      </c>
      <c r="D41" t="s">
        <v>111</v>
      </c>
      <c r="E41" s="18"/>
      <c r="F41" s="18"/>
    </row>
    <row r="42" spans="1:6">
      <c r="A42" s="18"/>
      <c r="B42" s="18"/>
      <c r="C42" s="45"/>
      <c r="E42" s="18"/>
      <c r="F42" s="18"/>
    </row>
    <row r="43" spans="1:6">
      <c r="A43" s="18"/>
      <c r="B43" s="18"/>
      <c r="C43" s="45"/>
      <c r="E43" s="18"/>
      <c r="F43" s="18"/>
    </row>
    <row r="44" spans="1:6">
      <c r="A44" s="46" t="s">
        <v>121</v>
      </c>
      <c r="B44" s="18"/>
      <c r="C44" s="45"/>
      <c r="E44" s="18"/>
      <c r="F44" s="18"/>
    </row>
    <row r="45" spans="1:6">
      <c r="A45" s="44" t="s">
        <v>307</v>
      </c>
      <c r="B45" s="18"/>
      <c r="C45" s="45">
        <v>12</v>
      </c>
      <c r="D45" t="s">
        <v>111</v>
      </c>
      <c r="E45" s="18"/>
      <c r="F45" s="18"/>
    </row>
    <row r="46" spans="1:6">
      <c r="A46" s="44" t="s">
        <v>308</v>
      </c>
      <c r="B46" s="18"/>
      <c r="C46" s="45">
        <v>12</v>
      </c>
      <c r="D46" t="s">
        <v>111</v>
      </c>
      <c r="E46" s="18"/>
      <c r="F46" s="18"/>
    </row>
    <row r="47" spans="1:6">
      <c r="A47" s="44" t="s">
        <v>124</v>
      </c>
      <c r="B47" s="179" t="s">
        <v>389</v>
      </c>
      <c r="C47" s="45">
        <v>312</v>
      </c>
      <c r="D47" t="s">
        <v>223</v>
      </c>
      <c r="E47" s="18"/>
      <c r="F47" s="18"/>
    </row>
    <row r="48" spans="1:6">
      <c r="A48" s="44"/>
      <c r="B48" s="18"/>
      <c r="C48" s="45"/>
      <c r="E48" s="18"/>
      <c r="F48" s="18"/>
    </row>
    <row r="49" spans="1:6">
      <c r="A49" s="44"/>
      <c r="B49" s="18"/>
      <c r="C49" s="45"/>
      <c r="E49" s="18"/>
      <c r="F49" s="18"/>
    </row>
    <row r="50" spans="1:6">
      <c r="A50" s="184" t="s">
        <v>309</v>
      </c>
      <c r="B50" s="180"/>
      <c r="C50" s="181"/>
      <c r="D50" s="182"/>
      <c r="E50" s="180"/>
      <c r="F50" s="183"/>
    </row>
    <row r="51" spans="1:6">
      <c r="A51" s="180" t="s">
        <v>310</v>
      </c>
      <c r="B51" s="180" t="s">
        <v>220</v>
      </c>
      <c r="C51" s="181">
        <v>12</v>
      </c>
      <c r="D51" s="182" t="s">
        <v>111</v>
      </c>
      <c r="E51" s="180"/>
      <c r="F51" s="270" t="s">
        <v>311</v>
      </c>
    </row>
    <row r="52" spans="1:6">
      <c r="A52" s="180" t="s">
        <v>312</v>
      </c>
      <c r="B52" s="180"/>
      <c r="C52" s="181" t="s">
        <v>313</v>
      </c>
      <c r="D52" s="182" t="s">
        <v>113</v>
      </c>
      <c r="E52" s="180"/>
      <c r="F52" s="271"/>
    </row>
    <row r="53" spans="1:6">
      <c r="A53" s="180" t="s">
        <v>314</v>
      </c>
      <c r="B53" s="180"/>
      <c r="C53" s="181" t="s">
        <v>313</v>
      </c>
      <c r="D53" s="182" t="s">
        <v>113</v>
      </c>
      <c r="E53" s="180"/>
      <c r="F53" s="271"/>
    </row>
    <row r="54" spans="1:6">
      <c r="A54" s="180" t="s">
        <v>315</v>
      </c>
      <c r="B54" s="180"/>
      <c r="C54" s="181" t="s">
        <v>313</v>
      </c>
      <c r="D54" s="182" t="s">
        <v>113</v>
      </c>
      <c r="E54" s="180"/>
      <c r="F54" s="271"/>
    </row>
    <row r="55" spans="1:6">
      <c r="A55" s="180" t="s">
        <v>316</v>
      </c>
      <c r="B55" s="180" t="s">
        <v>220</v>
      </c>
      <c r="C55" s="181">
        <v>12</v>
      </c>
      <c r="D55" s="182" t="s">
        <v>111</v>
      </c>
      <c r="E55" s="180"/>
      <c r="F55" s="271"/>
    </row>
    <row r="56" spans="1:6">
      <c r="A56" s="180" t="s">
        <v>317</v>
      </c>
      <c r="B56" s="180" t="s">
        <v>318</v>
      </c>
      <c r="C56" s="181">
        <v>260</v>
      </c>
      <c r="D56" s="182" t="s">
        <v>319</v>
      </c>
      <c r="E56" s="180"/>
      <c r="F56" s="271"/>
    </row>
    <row r="57" spans="1:6">
      <c r="A57" s="180" t="s">
        <v>320</v>
      </c>
      <c r="B57" s="180"/>
      <c r="C57" s="181" t="s">
        <v>313</v>
      </c>
      <c r="D57" s="182" t="s">
        <v>321</v>
      </c>
      <c r="E57" s="180"/>
      <c r="F57" s="271"/>
    </row>
    <row r="58" spans="1:6">
      <c r="A58" s="180" t="s">
        <v>322</v>
      </c>
      <c r="B58" s="180" t="s">
        <v>220</v>
      </c>
      <c r="C58" s="181">
        <v>12</v>
      </c>
      <c r="D58" s="182" t="s">
        <v>111</v>
      </c>
      <c r="E58" s="180"/>
      <c r="F58" s="271"/>
    </row>
    <row r="59" spans="1:6">
      <c r="A59" s="180" t="s">
        <v>323</v>
      </c>
      <c r="B59" s="180" t="s">
        <v>220</v>
      </c>
      <c r="C59" s="181">
        <v>12</v>
      </c>
      <c r="D59" s="182" t="s">
        <v>111</v>
      </c>
      <c r="E59" s="180"/>
      <c r="F59" s="271"/>
    </row>
    <row r="60" spans="1:6">
      <c r="A60" s="180" t="s">
        <v>324</v>
      </c>
      <c r="B60" s="180" t="s">
        <v>220</v>
      </c>
      <c r="C60" s="181">
        <v>12</v>
      </c>
      <c r="D60" s="182" t="s">
        <v>111</v>
      </c>
      <c r="E60" s="180"/>
      <c r="F60" s="271"/>
    </row>
    <row r="61" spans="1:6">
      <c r="A61" s="180" t="s">
        <v>325</v>
      </c>
      <c r="B61" s="180" t="s">
        <v>220</v>
      </c>
      <c r="C61" s="181">
        <v>12</v>
      </c>
      <c r="D61" s="182" t="s">
        <v>111</v>
      </c>
      <c r="E61" s="180"/>
      <c r="F61" s="272"/>
    </row>
    <row r="62" spans="1:6">
      <c r="A62" s="44"/>
      <c r="B62" s="18"/>
      <c r="C62" s="45"/>
      <c r="E62" s="18"/>
      <c r="F62" s="18"/>
    </row>
    <row r="63" spans="1:6">
      <c r="A63" s="44"/>
      <c r="B63" s="18"/>
      <c r="C63" s="45"/>
      <c r="E63" s="18"/>
      <c r="F63" s="18"/>
    </row>
    <row r="64" spans="1:6">
      <c r="A64" s="46" t="s">
        <v>125</v>
      </c>
      <c r="B64" s="18"/>
      <c r="C64" s="45"/>
      <c r="E64" s="18"/>
      <c r="F64" s="18"/>
    </row>
    <row r="65" spans="1:6">
      <c r="A65" s="96" t="s">
        <v>264</v>
      </c>
      <c r="B65" s="18"/>
      <c r="C65" s="45" t="s">
        <v>126</v>
      </c>
      <c r="D65" t="s">
        <v>127</v>
      </c>
      <c r="E65" s="18"/>
      <c r="F65" s="18"/>
    </row>
    <row r="66" spans="1:6">
      <c r="A66" s="18"/>
      <c r="B66" s="18"/>
      <c r="C66" s="45"/>
      <c r="E66" s="18"/>
      <c r="F66" s="18"/>
    </row>
    <row r="67" spans="1:6">
      <c r="A67" s="18" t="s">
        <v>128</v>
      </c>
      <c r="B67" s="18"/>
      <c r="C67" s="45"/>
      <c r="E67" s="18"/>
      <c r="F67" s="18"/>
    </row>
    <row r="68" spans="1:6">
      <c r="A68" s="18" t="s">
        <v>129</v>
      </c>
      <c r="B68" s="18"/>
      <c r="C68" s="45"/>
      <c r="E68" s="18"/>
      <c r="F68" s="18"/>
    </row>
    <row r="69" spans="1:6">
      <c r="A69" s="18"/>
      <c r="B69" s="18"/>
      <c r="C69" s="45"/>
      <c r="E69" s="18"/>
      <c r="F69" s="18"/>
    </row>
    <row r="70" spans="1:6">
      <c r="A70" s="185" t="s">
        <v>326</v>
      </c>
      <c r="B70" s="18"/>
      <c r="C70" s="45"/>
      <c r="E70" s="18"/>
      <c r="F70" s="18"/>
    </row>
    <row r="71" spans="1:6">
      <c r="A71" s="186" t="s">
        <v>327</v>
      </c>
      <c r="B71" s="18"/>
      <c r="C71" s="45"/>
      <c r="E71" s="18"/>
      <c r="F71" s="18"/>
    </row>
    <row r="72" spans="1:6">
      <c r="A72" s="18"/>
      <c r="B72" s="18"/>
      <c r="C72" s="45"/>
      <c r="E72" s="18"/>
      <c r="F72" s="18"/>
    </row>
    <row r="73" spans="1:6">
      <c r="E73" s="19" t="s">
        <v>143</v>
      </c>
      <c r="F73" s="18"/>
    </row>
    <row r="74" spans="1:6" ht="8.25" customHeight="1"/>
    <row r="75" spans="1:6">
      <c r="A75" s="19" t="s">
        <v>222</v>
      </c>
    </row>
    <row r="76" spans="1:6" ht="6.75" customHeight="1"/>
    <row r="79" spans="1:6" ht="15.75">
      <c r="A79" s="158" t="s">
        <v>298</v>
      </c>
      <c r="B79" s="158"/>
      <c r="C79" s="159"/>
      <c r="D79" s="160"/>
      <c r="E79" s="160"/>
      <c r="F79" s="161"/>
    </row>
    <row r="80" spans="1:6" ht="15">
      <c r="A80" s="160"/>
      <c r="B80" s="160"/>
      <c r="C80" s="159"/>
      <c r="D80" s="160"/>
      <c r="E80" s="160"/>
      <c r="F80" s="161"/>
    </row>
    <row r="81" spans="1:6" ht="15">
      <c r="A81" s="162" t="s">
        <v>299</v>
      </c>
      <c r="B81" s="162"/>
      <c r="C81" s="159"/>
      <c r="D81" s="160"/>
      <c r="E81" s="160"/>
      <c r="F81" s="161"/>
    </row>
    <row r="82" spans="1:6" ht="6.75" customHeight="1">
      <c r="A82" s="162"/>
      <c r="B82" s="162"/>
      <c r="C82" s="159"/>
      <c r="D82" s="160"/>
      <c r="E82" s="160"/>
      <c r="F82" s="161"/>
    </row>
    <row r="83" spans="1:6" ht="23.25" customHeight="1">
      <c r="A83" s="163" t="s">
        <v>300</v>
      </c>
      <c r="B83" s="163"/>
      <c r="C83" s="159"/>
      <c r="D83" s="160"/>
      <c r="E83" s="160"/>
      <c r="F83" s="161"/>
    </row>
    <row r="84" spans="1:6" ht="6.75" customHeight="1">
      <c r="A84" s="164"/>
      <c r="B84" s="164"/>
      <c r="C84" s="165"/>
      <c r="D84" s="164"/>
      <c r="E84" s="164"/>
      <c r="F84" s="166"/>
    </row>
    <row r="85" spans="1:6" ht="21" customHeight="1">
      <c r="A85" s="167" t="s">
        <v>301</v>
      </c>
      <c r="B85" s="168"/>
      <c r="C85" s="169"/>
      <c r="D85" s="170" t="s">
        <v>137</v>
      </c>
      <c r="E85" s="171"/>
      <c r="F85" s="166"/>
    </row>
    <row r="86" spans="1:6" ht="21" customHeight="1">
      <c r="A86" s="172" t="s">
        <v>144</v>
      </c>
      <c r="B86" s="171"/>
      <c r="C86" s="173"/>
      <c r="D86" s="171"/>
      <c r="E86" s="171"/>
      <c r="F86" s="166"/>
    </row>
    <row r="87" spans="1:6">
      <c r="A87" s="171"/>
      <c r="B87" s="171"/>
      <c r="C87" s="173"/>
      <c r="D87" s="171"/>
      <c r="E87" s="171"/>
      <c r="F87" s="166"/>
    </row>
    <row r="88" spans="1:6" ht="15.75">
      <c r="A88" s="174" t="s">
        <v>265</v>
      </c>
      <c r="B88" s="175"/>
      <c r="C88" s="176"/>
      <c r="D88" s="165" t="s">
        <v>137</v>
      </c>
      <c r="E88" s="171"/>
      <c r="F88" s="166"/>
    </row>
    <row r="89" spans="1:6" ht="45">
      <c r="A89" s="177" t="s">
        <v>266</v>
      </c>
      <c r="B89" s="135"/>
      <c r="C89" s="178"/>
      <c r="D89" s="171"/>
      <c r="E89" s="171"/>
      <c r="F89" s="166"/>
    </row>
  </sheetData>
  <mergeCells count="3">
    <mergeCell ref="A1:F1"/>
    <mergeCell ref="A3:F3"/>
    <mergeCell ref="F51:F61"/>
  </mergeCells>
  <phoneticPr fontId="0" type="noConversion"/>
  <pageMargins left="0.25" right="0.27" top="1" bottom="1" header="0.5" footer="0.5"/>
  <pageSetup scale="5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Appendix A</vt:lpstr>
      <vt:lpstr>Appendix B</vt:lpstr>
      <vt:lpstr>Appendix C page 1</vt:lpstr>
      <vt:lpstr>Appendix C page 2</vt:lpstr>
      <vt:lpstr>Appendix C page 3</vt:lpstr>
      <vt:lpstr>Appendix D</vt:lpstr>
      <vt:lpstr>Appendix E</vt:lpstr>
      <vt:lpstr>Appendix H</vt:lpstr>
      <vt:lpstr>Appendix I page 1</vt:lpstr>
      <vt:lpstr>Appendix I page 2</vt:lpstr>
      <vt:lpstr>Appendix J</vt:lpstr>
    </vt:vector>
  </TitlesOfParts>
  <Company>State Treasurer's Office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nicole_hackmann</dc:creator>
  <cp:lastModifiedBy>Jocelyn Oligschlaeger</cp:lastModifiedBy>
  <cp:lastPrinted>2024-03-28T18:09:17Z</cp:lastPrinted>
  <dcterms:created xsi:type="dcterms:W3CDTF">2004-03-23T18:55:44Z</dcterms:created>
  <dcterms:modified xsi:type="dcterms:W3CDTF">2024-04-01T13:02:52Z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eedsREVERT">
    <vt:lpwstr>FALSE</vt:lpwstr>
  </property>
  <property fmtid="{D5CDD505-2E9C-101B-9397-08002B2CF9AE}" pid="3" name="Jet Reports Drill Button Active">
    <vt:bool>false</vt:bool>
  </property>
</Properties>
</file>