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Y:\ACCTBNKG\RFP\Disbursement 2023\"/>
    </mc:Choice>
  </mc:AlternateContent>
  <bookViews>
    <workbookView xWindow="0" yWindow="0" windowWidth="28800" windowHeight="12300" tabRatio="966" firstSheet="2" activeTab="14"/>
  </bookViews>
  <sheets>
    <sheet name="Appendix A pg 2 " sheetId="40" r:id="rId1"/>
    <sheet name="Appendix A pg 3 " sheetId="41" r:id="rId2"/>
    <sheet name="Appendix B pg 2" sheetId="31" r:id="rId3"/>
    <sheet name="Appendix B pg 3" sheetId="32" r:id="rId4"/>
    <sheet name="Appendix B pg 4" sheetId="33" r:id="rId5"/>
    <sheet name="Appendix C pg 2 " sheetId="34" r:id="rId6"/>
    <sheet name="Appendix C pg 3 " sheetId="35" r:id="rId7"/>
    <sheet name="Appendix C pg 4" sheetId="44" r:id="rId8"/>
    <sheet name="Appendix C pg 5 " sheetId="43" r:id="rId9"/>
    <sheet name="Appendix C pg 6" sheetId="37" r:id="rId10"/>
    <sheet name="Appendix F pg 2 " sheetId="24" r:id="rId11"/>
    <sheet name="Appendix H pg 2 " sheetId="19" r:id="rId12"/>
    <sheet name="Appendix H pg 3" sheetId="18" r:id="rId13"/>
    <sheet name="Appendix H pg 4" sheetId="23" r:id="rId14"/>
    <sheet name="Appendix L" sheetId="45" r:id="rId15"/>
  </sheets>
  <definedNames>
    <definedName name="_xlnm.Print_Area" localSheetId="4">'Appendix B pg 4'!$A$1:$M$32</definedName>
    <definedName name="_xlnm.Print_Area" localSheetId="5">'Appendix C pg 2 '!$A$1:$E$24</definedName>
    <definedName name="_xlnm.Print_Area" localSheetId="6">'Appendix C pg 3 '!$A$1:$E$18</definedName>
    <definedName name="_xlnm.Print_Area" localSheetId="7">'Appendix C pg 4'!$A$1:$E$19</definedName>
    <definedName name="_xlnm.Print_Area" localSheetId="8">'Appendix C pg 5 '!$A$1:$E$17</definedName>
    <definedName name="_xlnm.Print_Area" localSheetId="10">'Appendix F pg 2 '!$A$1:$J$49</definedName>
    <definedName name="_xlnm.Print_Area" localSheetId="11">'Appendix H pg 2 '!$A$1:$F$100</definedName>
    <definedName name="_xlnm.Print_Area" localSheetId="12">'Appendix H pg 3'!$A$1:$I$61</definedName>
    <definedName name="_xlnm.Print_Titles" localSheetId="14">'Appendix L'!$A:$A</definedName>
  </definedNames>
  <calcPr calcId="162913"/>
</workbook>
</file>

<file path=xl/calcChain.xml><?xml version="1.0" encoding="utf-8"?>
<calcChain xmlns="http://schemas.openxmlformats.org/spreadsheetml/2006/main">
  <c r="BP9" i="45" l="1"/>
  <c r="BP11" i="45"/>
  <c r="BP13" i="45"/>
  <c r="BP15" i="45"/>
  <c r="BP17" i="45"/>
  <c r="BP19" i="45"/>
  <c r="BP21" i="45"/>
  <c r="BP23" i="45"/>
  <c r="BP25" i="45"/>
  <c r="BP27" i="45"/>
  <c r="BP29" i="45"/>
  <c r="BP33" i="45"/>
  <c r="D33" i="45"/>
  <c r="C33" i="45"/>
  <c r="BN33" i="45"/>
  <c r="BL33" i="45"/>
  <c r="BJ33" i="45"/>
  <c r="BI33" i="45"/>
  <c r="BG33" i="45"/>
  <c r="BF33" i="45"/>
  <c r="BB33" i="45"/>
  <c r="BA33" i="45"/>
  <c r="AZ33" i="45"/>
  <c r="AW33" i="45"/>
  <c r="AV33" i="45"/>
  <c r="AS33" i="45"/>
  <c r="AR33" i="45"/>
  <c r="AP33" i="45"/>
  <c r="AN33" i="45"/>
  <c r="AM33" i="45"/>
  <c r="AK33" i="45"/>
  <c r="AI33" i="45"/>
  <c r="AH33" i="45"/>
  <c r="AD33" i="45"/>
  <c r="AC33" i="45"/>
  <c r="AB33" i="45"/>
  <c r="AA33" i="45"/>
  <c r="Z33" i="45"/>
  <c r="X33" i="45"/>
  <c r="W33" i="45"/>
  <c r="U33" i="45"/>
  <c r="T33" i="45"/>
  <c r="R33" i="45"/>
  <c r="Q33" i="45"/>
  <c r="N33" i="45"/>
  <c r="M33" i="45"/>
  <c r="K33" i="45"/>
  <c r="I33" i="45"/>
  <c r="H33" i="45"/>
  <c r="G33" i="45"/>
  <c r="E33" i="45"/>
  <c r="BN27" i="45"/>
  <c r="BM27" i="45"/>
  <c r="BM33" i="45" s="1"/>
  <c r="BK27" i="45"/>
  <c r="BK33" i="45" s="1"/>
  <c r="BI27" i="45"/>
  <c r="BH27" i="45"/>
  <c r="BH33" i="45" s="1"/>
  <c r="BF27" i="45"/>
  <c r="BE27" i="45"/>
  <c r="BE33" i="45" s="1"/>
  <c r="BD27" i="45"/>
  <c r="BC27" i="45"/>
  <c r="BC33" i="45" s="1"/>
  <c r="AY27" i="45"/>
  <c r="AX27" i="45"/>
  <c r="AV27" i="45"/>
  <c r="AU27" i="45"/>
  <c r="AU33" i="45" s="1"/>
  <c r="AT27" i="45"/>
  <c r="AS27" i="45"/>
  <c r="AQ27" i="45"/>
  <c r="AQ33" i="45" s="1"/>
  <c r="AP27" i="45"/>
  <c r="AO27" i="45"/>
  <c r="AO33" i="45" s="1"/>
  <c r="AL27" i="45"/>
  <c r="AL33" i="45" s="1"/>
  <c r="AK27" i="45"/>
  <c r="AJ27" i="45"/>
  <c r="AJ33" i="45" s="1"/>
  <c r="AI27" i="45"/>
  <c r="AF27" i="45"/>
  <c r="AF33" i="45" s="1"/>
  <c r="AE27" i="45"/>
  <c r="AE33" i="45" s="1"/>
  <c r="AD27" i="45"/>
  <c r="Z27" i="45"/>
  <c r="Y27" i="45"/>
  <c r="Y33" i="45" s="1"/>
  <c r="W27" i="45"/>
  <c r="V27" i="45"/>
  <c r="U27" i="45"/>
  <c r="S27" i="45"/>
  <c r="S33" i="45" s="1"/>
  <c r="P27" i="45"/>
  <c r="O27" i="45"/>
  <c r="O33" i="45" s="1"/>
  <c r="N27" i="45"/>
  <c r="M27" i="45"/>
  <c r="L27" i="45"/>
  <c r="J27" i="45"/>
  <c r="J33" i="45" s="1"/>
  <c r="G27" i="45"/>
  <c r="F27" i="45"/>
  <c r="F33" i="45" s="1"/>
  <c r="AT25" i="45"/>
  <c r="AT33" i="45" s="1"/>
  <c r="BI23" i="45"/>
  <c r="BD23" i="45"/>
  <c r="AY23" i="45"/>
  <c r="AY33" i="45" s="1"/>
  <c r="AK23" i="45"/>
  <c r="U23" i="45"/>
  <c r="L23" i="45"/>
  <c r="L33" i="45" s="1"/>
  <c r="BN21" i="45"/>
  <c r="BD21" i="45"/>
  <c r="BD33" i="45" s="1"/>
  <c r="AS21" i="45"/>
  <c r="AG21" i="45"/>
  <c r="AG33" i="45" s="1"/>
  <c r="V21" i="45"/>
  <c r="V33" i="45" s="1"/>
  <c r="M21" i="45"/>
  <c r="P17" i="45"/>
  <c r="P33" i="45" s="1"/>
  <c r="N17" i="45"/>
  <c r="BN9" i="45"/>
  <c r="AX9" i="45"/>
  <c r="AX33" i="45" s="1"/>
  <c r="AI9" i="45"/>
  <c r="L9" i="45"/>
  <c r="I53" i="18" l="1"/>
  <c r="F90" i="19"/>
  <c r="F91" i="19"/>
  <c r="F92" i="19"/>
  <c r="F89" i="19"/>
  <c r="I56" i="18"/>
  <c r="I55" i="18"/>
  <c r="I54" i="18"/>
  <c r="I24" i="33" l="1"/>
  <c r="I26" i="33"/>
  <c r="D26" i="32"/>
  <c r="D24" i="32"/>
  <c r="D26" i="31"/>
  <c r="D24" i="31"/>
  <c r="F28" i="19"/>
  <c r="C50" i="19" l="1"/>
  <c r="F50" i="19" s="1"/>
  <c r="C49" i="19"/>
  <c r="C48" i="19"/>
  <c r="C45" i="19"/>
  <c r="C44" i="19"/>
  <c r="C46" i="19"/>
  <c r="C43" i="19"/>
  <c r="C20" i="19"/>
  <c r="C19" i="19"/>
  <c r="C16" i="19"/>
  <c r="F15" i="19"/>
  <c r="C6" i="19"/>
  <c r="L26" i="33"/>
  <c r="E24" i="31"/>
  <c r="E26" i="31"/>
  <c r="I43" i="18" l="1"/>
  <c r="I44" i="18"/>
  <c r="I45" i="18"/>
  <c r="I46" i="18"/>
  <c r="I47" i="18"/>
  <c r="I48" i="18"/>
  <c r="I49" i="18"/>
  <c r="I50" i="18"/>
  <c r="I42" i="18"/>
  <c r="I35" i="18"/>
  <c r="I36" i="18"/>
  <c r="I37" i="18"/>
  <c r="I38" i="18"/>
  <c r="I39" i="18"/>
  <c r="I34" i="18"/>
  <c r="I25" i="18"/>
  <c r="I26" i="18"/>
  <c r="I28" i="18"/>
  <c r="I29" i="18"/>
  <c r="I30" i="18"/>
  <c r="I31" i="18"/>
  <c r="I24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7" i="18"/>
  <c r="F22" i="19" l="1"/>
  <c r="F21" i="19"/>
  <c r="F20" i="19"/>
  <c r="B24" i="33" l="1"/>
  <c r="C24" i="33"/>
  <c r="D24" i="33"/>
  <c r="E24" i="33"/>
  <c r="F24" i="33"/>
  <c r="G24" i="33"/>
  <c r="H24" i="33"/>
  <c r="J24" i="33"/>
  <c r="K24" i="33"/>
  <c r="L24" i="33"/>
  <c r="M24" i="33"/>
  <c r="B26" i="33"/>
  <c r="C26" i="33"/>
  <c r="D26" i="33"/>
  <c r="E26" i="33"/>
  <c r="F26" i="33"/>
  <c r="G26" i="33"/>
  <c r="H26" i="33"/>
  <c r="J26" i="33"/>
  <c r="K26" i="33"/>
  <c r="M26" i="33"/>
  <c r="B24" i="32"/>
  <c r="C24" i="32"/>
  <c r="E24" i="32"/>
  <c r="F24" i="32"/>
  <c r="G24" i="32"/>
  <c r="H24" i="32"/>
  <c r="I24" i="32"/>
  <c r="B26" i="32"/>
  <c r="C26" i="32"/>
  <c r="E26" i="32"/>
  <c r="F26" i="32"/>
  <c r="G26" i="32"/>
  <c r="H26" i="32"/>
  <c r="I26" i="32"/>
  <c r="B24" i="31"/>
  <c r="C24" i="31"/>
  <c r="F24" i="31"/>
  <c r="G24" i="31"/>
  <c r="H24" i="31"/>
  <c r="I24" i="31"/>
  <c r="B26" i="31"/>
  <c r="C26" i="31"/>
  <c r="F26" i="31"/>
  <c r="G26" i="31"/>
  <c r="H26" i="31"/>
  <c r="I26" i="31"/>
  <c r="F46" i="19" l="1"/>
  <c r="F14" i="19"/>
  <c r="F17" i="19"/>
  <c r="F11" i="19"/>
  <c r="F12" i="19"/>
  <c r="H49" i="24" l="1"/>
  <c r="G49" i="24"/>
  <c r="F49" i="24"/>
  <c r="E49" i="24"/>
  <c r="C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24" i="24"/>
  <c r="H25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49" i="24" l="1"/>
  <c r="G25" i="24"/>
  <c r="F25" i="24"/>
  <c r="E25" i="24"/>
  <c r="C25" i="24"/>
  <c r="F6" i="19"/>
  <c r="F7" i="19"/>
  <c r="F8" i="19"/>
  <c r="F9" i="19"/>
  <c r="F10" i="19"/>
  <c r="F13" i="19"/>
  <c r="F16" i="19"/>
  <c r="F18" i="19"/>
  <c r="F19" i="19"/>
  <c r="G22" i="19"/>
  <c r="F25" i="19"/>
  <c r="F26" i="19"/>
  <c r="F27" i="19"/>
  <c r="F29" i="19"/>
  <c r="F30" i="19"/>
  <c r="F31" i="19"/>
  <c r="F32" i="19"/>
  <c r="F35" i="19"/>
  <c r="F36" i="19"/>
  <c r="F37" i="19"/>
  <c r="F38" i="19"/>
  <c r="F39" i="19"/>
  <c r="F40" i="19"/>
  <c r="F43" i="19"/>
  <c r="F44" i="19"/>
  <c r="F45" i="19"/>
  <c r="F47" i="19"/>
  <c r="F48" i="19"/>
  <c r="F49" i="19"/>
  <c r="J25" i="24" l="1"/>
</calcChain>
</file>

<file path=xl/sharedStrings.xml><?xml version="1.0" encoding="utf-8"?>
<sst xmlns="http://schemas.openxmlformats.org/spreadsheetml/2006/main" count="680" uniqueCount="276">
  <si>
    <t>General Disbursement Account</t>
  </si>
  <si>
    <t>July</t>
  </si>
  <si>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</si>
  <si>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</si>
  <si>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</si>
  <si>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</si>
  <si>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</si>
  <si>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</si>
  <si>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</si>
  <si>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</si>
  <si>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</si>
  <si>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</si>
  <si>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DSS Disbursement</t>
  </si>
  <si>
    <t xml:space="preserve">Lottery Imprest Prize </t>
  </si>
  <si>
    <t>All Accounts</t>
  </si>
  <si>
    <t>Notes</t>
  </si>
  <si>
    <t>Transaction Description</t>
  </si>
  <si>
    <t>Unit</t>
  </si>
  <si>
    <t>Estimated Annual Volume</t>
  </si>
  <si>
    <t>Total Annual Volume Estiamte</t>
  </si>
  <si>
    <t>General Services</t>
  </si>
  <si>
    <t>Account Maintenance</t>
  </si>
  <si>
    <t>one monthly</t>
  </si>
  <si>
    <t>Credit/Deposit</t>
  </si>
  <si>
    <t>per item</t>
  </si>
  <si>
    <t xml:space="preserve">Debit </t>
  </si>
  <si>
    <t xml:space="preserve">Incoming Wire </t>
  </si>
  <si>
    <t>per wire</t>
  </si>
  <si>
    <t>Incoming ACH Credit</t>
  </si>
  <si>
    <t>per ACH</t>
  </si>
  <si>
    <t>Outgoing ACH Credit</t>
  </si>
  <si>
    <t xml:space="preserve">Zero Balance Transfer </t>
  </si>
  <si>
    <t>per transfer</t>
  </si>
  <si>
    <t>Account Transfers In/Out (Book transfers)</t>
  </si>
  <si>
    <t>Disbursement Services</t>
  </si>
  <si>
    <t>Disbursement Maintenance</t>
  </si>
  <si>
    <t>Checks Paid  - Positive Pay</t>
  </si>
  <si>
    <t>Manual Stop Payment</t>
  </si>
  <si>
    <t>Forgery Credit</t>
  </si>
  <si>
    <t>Account Reconciliation/Full</t>
  </si>
  <si>
    <t>Account Reconciliation Maintenance - Fixed</t>
  </si>
  <si>
    <t>Reconcilement (issued items)</t>
  </si>
  <si>
    <t>Issue File Transmission - Fixed</t>
  </si>
  <si>
    <t>Issue File Per Item (if applicable)</t>
  </si>
  <si>
    <t>Reconciliation Output - Fixed</t>
  </si>
  <si>
    <t>Information and Reporting</t>
  </si>
  <si>
    <t xml:space="preserve">Current Day Daily Notification </t>
  </si>
  <si>
    <t>Balance Reporting (same and prior day) including detail</t>
  </si>
  <si>
    <t>Balance Reporting (prior day only) including detail</t>
  </si>
  <si>
    <t>Checks Paid File - sent daily</t>
  </si>
  <si>
    <t>Stop Payments Placed File - sent daily</t>
  </si>
  <si>
    <t>Firm, Fixed Unit Price</t>
  </si>
  <si>
    <t>Estimated Annual Cost</t>
  </si>
  <si>
    <t>Other Service Costs</t>
  </si>
  <si>
    <t>PRICING TABLE 2</t>
  </si>
  <si>
    <t>EARNINGS CREDIT RATE</t>
  </si>
  <si>
    <t>Spread from 91 - day T - Bill Rate:</t>
  </si>
  <si>
    <t>Basis Points</t>
  </si>
  <si>
    <t>Pricing Tables - Volume Estimates</t>
  </si>
  <si>
    <t>On-Line Stop Payment Placed</t>
  </si>
  <si>
    <t>On-Line Stop Payment Released</t>
  </si>
  <si>
    <t>DSS Disbursement Account</t>
  </si>
  <si>
    <t>Appendix H</t>
  </si>
  <si>
    <t>Volume Estimate Calculation</t>
  </si>
  <si>
    <t>Issue Items Online - per item</t>
  </si>
  <si>
    <t>3 accounts * 12 months</t>
  </si>
  <si>
    <t>ACH Debit Block Monthly Maintenance</t>
  </si>
  <si>
    <t>ACH Debit Filter Monthly Maintenance</t>
  </si>
  <si>
    <t>1 account * 12 months</t>
  </si>
  <si>
    <t>Current Pricing</t>
  </si>
  <si>
    <t>Price</t>
  </si>
  <si>
    <t>Outstanding Checks file - sent daily</t>
  </si>
  <si>
    <t>With a Floor of:</t>
  </si>
  <si>
    <t>The floor indicates the minimum ECR the state would earn to offset service charges regardless of the 91-day T-Bill Rate</t>
  </si>
  <si>
    <t>Collection Account Pricing</t>
  </si>
  <si>
    <t>Deposit / Credit</t>
  </si>
  <si>
    <t>Deposited Item</t>
  </si>
  <si>
    <t>Return Item</t>
  </si>
  <si>
    <t>ZBA Maintenance</t>
  </si>
  <si>
    <t>Paper Debit Block Monthly Maintenance</t>
  </si>
  <si>
    <t xml:space="preserve">Beginning </t>
  </si>
  <si>
    <t>Paid</t>
  </si>
  <si>
    <t>Issued</t>
  </si>
  <si>
    <t>Canceled</t>
  </si>
  <si>
    <t>Ending</t>
  </si>
  <si>
    <t>Outstanding</t>
  </si>
  <si>
    <t>February</t>
  </si>
  <si>
    <t>*</t>
  </si>
  <si>
    <t>1 account * 260 daily transfers</t>
  </si>
  <si>
    <t>Cash Deposits (Coin and Currency)</t>
  </si>
  <si>
    <t>per $100</t>
  </si>
  <si>
    <t>Balance Reporting (prior day only ) including detail</t>
  </si>
  <si>
    <t>Additional Services:</t>
  </si>
  <si>
    <t>PRICING TABLE 1</t>
  </si>
  <si>
    <t>Appendix F</t>
  </si>
  <si>
    <t xml:space="preserve">Example Daily Outstanding Report </t>
  </si>
  <si>
    <t>Mismatch</t>
  </si>
  <si>
    <t>Adjustments</t>
  </si>
  <si>
    <t>ACH Origination Maintenance</t>
  </si>
  <si>
    <t>Wire Origination Maintenance</t>
  </si>
  <si>
    <t>Images Transmitted</t>
  </si>
  <si>
    <t>Image File Transmission (daily or monthly)</t>
  </si>
  <si>
    <t>Monthly Paid and Outstanding Files</t>
  </si>
  <si>
    <t>Outgoing Wire (repetetive and non-repetitive)</t>
  </si>
  <si>
    <t>Payee Positive Pay Maintenance</t>
  </si>
  <si>
    <t>APPENDIX H</t>
  </si>
  <si>
    <t>Incoming ACH Debit</t>
  </si>
  <si>
    <t>CSV/BAI2 File</t>
  </si>
  <si>
    <t>(please detail - including volume assumption calculations)</t>
  </si>
  <si>
    <t>Note:  Any line item not priced will be assumed to be a cost of zero</t>
  </si>
  <si>
    <t>If additional service costs are provided and volume assumptions are not included, bidder may be capped at the extended cost for the service each year.</t>
  </si>
  <si>
    <t>Total Cost</t>
  </si>
  <si>
    <t>Do not extend the Collection Account Pricing Items into the Total Cost</t>
  </si>
  <si>
    <t>(indicate plus or minus when entering spread)</t>
  </si>
  <si>
    <t>Optional Services:</t>
  </si>
  <si>
    <t>(please detail or cross-reference to the appropriate section in the bidder's proposal)</t>
  </si>
  <si>
    <t>Average</t>
  </si>
  <si>
    <t>Stop Payments Released</t>
  </si>
  <si>
    <t>Stop Payments Placed</t>
  </si>
  <si>
    <t>Forgery Credits</t>
  </si>
  <si>
    <t>Checks Paid/Positive Pay</t>
  </si>
  <si>
    <t>ZBA Account Transfers In/Out</t>
  </si>
  <si>
    <t>Significant Activity Indicators</t>
  </si>
  <si>
    <t>Appendix B</t>
  </si>
  <si>
    <t xml:space="preserve">Stop Payments </t>
  </si>
  <si>
    <t>Issued Items - Batch</t>
  </si>
  <si>
    <t>Outgoing Wire</t>
  </si>
  <si>
    <t>Incoming Wire</t>
  </si>
  <si>
    <t>Lottery Imprest Prize Account</t>
  </si>
  <si>
    <t>Date of Cancellation - MMDDCCYY (if record type is "C")</t>
  </si>
  <si>
    <t>9(08)</t>
  </si>
  <si>
    <t>Warrant Cancel Date</t>
  </si>
  <si>
    <t>X(40)</t>
  </si>
  <si>
    <t>2nd Payee Last Name</t>
  </si>
  <si>
    <t>X(10)</t>
  </si>
  <si>
    <t>2nd Payee Middle Name</t>
  </si>
  <si>
    <t>X(30)</t>
  </si>
  <si>
    <t>2nd Payee First Name</t>
  </si>
  <si>
    <t>Will be payee last name or vendor name.</t>
  </si>
  <si>
    <t>Payee Last Name</t>
  </si>
  <si>
    <t>Payee Middle Name</t>
  </si>
  <si>
    <t>Payee First Name</t>
  </si>
  <si>
    <t>Date of Issuance - MMDDCCYY</t>
  </si>
  <si>
    <t>Warrant Issue Date</t>
  </si>
  <si>
    <t>9(8)V99</t>
  </si>
  <si>
    <t>Warrant Amount</t>
  </si>
  <si>
    <t>7 digit check number</t>
  </si>
  <si>
    <t>2 zeroes</t>
  </si>
  <si>
    <t>1 digit check series indicator - this is numeric</t>
  </si>
  <si>
    <t>4 spaces</t>
  </si>
  <si>
    <t>9(14)</t>
  </si>
  <si>
    <t>Warrant Number</t>
  </si>
  <si>
    <t>9(17)</t>
  </si>
  <si>
    <t>Account Number</t>
  </si>
  <si>
    <t>I = Issuance, C = Cancellation</t>
  </si>
  <si>
    <t xml:space="preserve">X(01) </t>
  </si>
  <si>
    <t>Record Type</t>
  </si>
  <si>
    <t>Picture</t>
  </si>
  <si>
    <t xml:space="preserve">Number Of Positions </t>
  </si>
  <si>
    <t>Start Of Field</t>
  </si>
  <si>
    <t>Field Name</t>
  </si>
  <si>
    <t>Layout for Issuance &amp; Cancellation file</t>
  </si>
  <si>
    <t>State Treasurer's Office</t>
  </si>
  <si>
    <t>File Formats</t>
  </si>
  <si>
    <t>Appendix C</t>
  </si>
  <si>
    <t>Paid Date - MMDDCCYY</t>
  </si>
  <si>
    <t>Paid Date</t>
  </si>
  <si>
    <t>Spaces</t>
  </si>
  <si>
    <t>Filler</t>
  </si>
  <si>
    <t>Payee Name</t>
  </si>
  <si>
    <t>6 zeroes</t>
  </si>
  <si>
    <t>Layout for Paid File</t>
  </si>
  <si>
    <t xml:space="preserve">R = Rejected, C = Confirmed
</t>
  </si>
  <si>
    <t>Status</t>
  </si>
  <si>
    <t>Date of Stop/Release - MMDDYYYY</t>
  </si>
  <si>
    <t>Warrant Stop Pay Date</t>
  </si>
  <si>
    <t>Date of Issuance - MMDDYYYY</t>
  </si>
  <si>
    <t xml:space="preserve">R = Release, S = Stop Pay
</t>
  </si>
  <si>
    <t>Layout for Stop Pay File</t>
  </si>
  <si>
    <t xml:space="preserve">O = Outstanding , S = Stop Pay
</t>
  </si>
  <si>
    <t>Layout for Outstanding / Stop Pay Check File</t>
  </si>
  <si>
    <t>Credit/ Deposit</t>
  </si>
  <si>
    <t>Note:  this file is produced daily by the STO and transmitted to the check disbursement contractor.</t>
  </si>
  <si>
    <t xml:space="preserve"> </t>
  </si>
  <si>
    <t>Description</t>
  </si>
  <si>
    <t>a).</t>
  </si>
  <si>
    <t>Notes:</t>
  </si>
  <si>
    <t>b).</t>
  </si>
  <si>
    <t>a).  For incoming wires--the estimated volume assumes the contractor has no other STO contracts.</t>
  </si>
  <si>
    <t>b).  For Lottery--the estimated volume inlcudes issued items of 1,000 and instant issued items in Regional Offices of 44,000</t>
  </si>
  <si>
    <t>Lottery</t>
  </si>
  <si>
    <t>Layout for Issuance file</t>
  </si>
  <si>
    <t>Descriptions</t>
  </si>
  <si>
    <t>Date of Cancellation - MMDDCCYY</t>
  </si>
  <si>
    <t>1). These files are produced daily by the Lottery and transmitted to the check disbursement contractor.</t>
  </si>
  <si>
    <t>2). This format applies to the daily batch file and the individual manual checks.</t>
  </si>
  <si>
    <t>3 accounts *12 months</t>
  </si>
  <si>
    <t>2 accounts * 12 months</t>
  </si>
  <si>
    <t>Outstanding Check Files--sent daily</t>
  </si>
  <si>
    <t>Monthly Paid and Oustanding Files</t>
  </si>
  <si>
    <t>STO Consolidation Account</t>
  </si>
  <si>
    <t>Appendix A</t>
  </si>
  <si>
    <t>Disbursement Accounts</t>
  </si>
  <si>
    <t>Relationship and Funds Flow</t>
  </si>
  <si>
    <t>Relationship and Information Flow</t>
  </si>
  <si>
    <t>Checks Issued</t>
  </si>
  <si>
    <t>Images Provided</t>
  </si>
  <si>
    <t>Account Transfers In/Out</t>
  </si>
  <si>
    <t>Issued Items</t>
  </si>
  <si>
    <t>Issued Items - Instant (Regional offices)</t>
  </si>
  <si>
    <t>Checks Paid/ Positive Pay</t>
  </si>
  <si>
    <t>Note:  Batch items are disbursements for weekly/monthly offsets, tax payments etc.  All other checks are generated as instant issue.</t>
  </si>
  <si>
    <t>Note:  These files are produced daily by the check disbursement contractor and transmitted to the STO.</t>
  </si>
  <si>
    <t xml:space="preserve">Note:  this file is produced daily by the contractor and transmitted to the state. </t>
  </si>
  <si>
    <t xml:space="preserve"> (The STO considers checks in stop pay status to be outstanding items.)</t>
  </si>
  <si>
    <t>4 accounts * 12 months</t>
  </si>
  <si>
    <t>ZBA Maintenance - Master Account</t>
  </si>
  <si>
    <t>ZBA Maintenance - subsidiary accounts</t>
  </si>
  <si>
    <t>2 account * 260 daily transfers</t>
  </si>
  <si>
    <t>ZBA Transfers</t>
  </si>
  <si>
    <t>Debits for Checks Paid</t>
  </si>
  <si>
    <t xml:space="preserve">December </t>
  </si>
  <si>
    <t>Stop Payments Placed File - sent daily (monthly charge)</t>
  </si>
  <si>
    <t>Outstanding Check Files--sent daily (monthly charge)</t>
  </si>
  <si>
    <t>Monthly Paid and Oustanding Files (monthly charge)</t>
  </si>
  <si>
    <t>Checks Paid File - sent daily (monthly charge)</t>
  </si>
  <si>
    <t>Images Transmitted (per item)</t>
  </si>
  <si>
    <t>Image File Transmission (daily or monthly) (monthly charge)</t>
  </si>
  <si>
    <t>Balance Reporting (prior day only) including detail (mothly charge</t>
  </si>
  <si>
    <t>Balance Reporting (same and prior day) including detail (monthly charge)</t>
  </si>
  <si>
    <t>Reconciliation Output - Fixed (monthly charge)</t>
  </si>
  <si>
    <t>Issue File Transmission - Fixed (monthly charge)</t>
  </si>
  <si>
    <t>Account Reconciliation Maintenance - Fixed (monthly charge)</t>
  </si>
  <si>
    <t>Disbursement Maintenance (monthly charge)</t>
  </si>
  <si>
    <t>Payee Positive Pay Maintenance (monthly charge)</t>
  </si>
  <si>
    <t>Account Maintenance (monthly charge)</t>
  </si>
  <si>
    <t>ACH Origination Maintenance (monthly charge)</t>
  </si>
  <si>
    <t>ZBA Maintenance - Master Account (monthly charge)</t>
  </si>
  <si>
    <t>ZBA Maintenance - subsidiary accounts (monthly charge)</t>
  </si>
  <si>
    <t>Wire Origination Maintenance (monthly charge)</t>
  </si>
  <si>
    <t>ACH Debit Block Monthly Maintenance (monthly charge)</t>
  </si>
  <si>
    <t>ACH Debit Filter Monthly Maintenance (monthly charge)</t>
  </si>
  <si>
    <t>Paper Debit Block Monthly Maintenance (monthly charge)</t>
  </si>
  <si>
    <t>Fiscal Year 2022</t>
  </si>
  <si>
    <t>FY22</t>
  </si>
  <si>
    <t>FY22 Total:</t>
  </si>
  <si>
    <t>Check Printing Services</t>
  </si>
  <si>
    <t xml:space="preserve">Check Print </t>
  </si>
  <si>
    <t>1 location * 12 months</t>
  </si>
  <si>
    <t>Delivery of Checks - early morning</t>
  </si>
  <si>
    <t>Delivery of Checks - early morning (Multiple Locations)</t>
  </si>
  <si>
    <t>per check</t>
  </si>
  <si>
    <t>Check Print Validation</t>
  </si>
  <si>
    <t>per check run</t>
  </si>
  <si>
    <t>per run</t>
  </si>
  <si>
    <t>per location</t>
  </si>
  <si>
    <t>Check Printing (all volumes are estimate)</t>
  </si>
  <si>
    <t>PRICING TABLE 3</t>
  </si>
  <si>
    <t>Daily Totals</t>
  </si>
  <si>
    <t>Appendix L</t>
  </si>
  <si>
    <t>Check Disbursement Volumes</t>
  </si>
  <si>
    <t>February, March and April 2022</t>
  </si>
  <si>
    <t>Check Series</t>
  </si>
  <si>
    <t>A (OA Vendor)</t>
  </si>
  <si>
    <t>B (DOR Tax Refund)</t>
  </si>
  <si>
    <t>D (DOR Tax Refund)</t>
  </si>
  <si>
    <t>G (DOR Tax Refund)</t>
  </si>
  <si>
    <t>F (DOR Tax Refund)</t>
  </si>
  <si>
    <t>C (DOR Tax Refund)</t>
  </si>
  <si>
    <t>P (OA Payroll)</t>
  </si>
  <si>
    <t>J (DSS Program Payment)</t>
  </si>
  <si>
    <t>K (DSS Program Payment)</t>
  </si>
  <si>
    <t>L (DSS Program Payment)</t>
  </si>
  <si>
    <t>M (DSS Program Payment)</t>
  </si>
  <si>
    <t>Totals</t>
  </si>
  <si>
    <t>(3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</si>
</sst>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_(&quot;$&quot;* #,##0.0000_);_(&quot;$&quot;* \(#,##0.0000\);_(&quot;$&quot;* &quot;-&quot;??_);_(@_)"/>
    <numFmt numFmtId="166" formatCode="mmmm\-yy"/>
    <numFmt numFmtId="167" formatCode="_(* #,##0_);_(* \(#,##0\);_(* &quot;-&quot;??_);_(@_)"/>
    <numFmt numFmtId="168" formatCode="#,##0;[Red]#,##0"/>
    <numFmt numFmtId="169" formatCode="m/d/yy;@"/>
    <numFmt numFmtId="170" formatCode="m/d/yy"/>
  </numFmts>
  <fonts count="16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0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20">
    <xf numFmtId="0" fontId="0" fillId="0" borderId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1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</cellStyleXfs>
  <cellXfs count="239">
    <xf numFmtId="0" fontId="0" fillId="0" borderId="0" xfId="0"/>
    <xf numFmtId="166" fontId="6" fillId="0" borderId="0" xfId="14" applyNumberFormat="1" applyFont="1" applyAlignment="1">
      <alignment horizontal="centerContinuous"/>
    </xf>
    <xf numFmtId="166" fontId="7" fillId="0" borderId="0" xfId="14" applyNumberFormat="1" applyFont="1" applyAlignment="1">
      <alignment horizontal="centerContinuous"/>
    </xf>
    <xf numFmtId="0" fontId="6" fillId="0" borderId="0" xfId="10" applyFont="1"/>
    <xf numFmtId="0" fontId="6" fillId="0" borderId="0" xfId="18" applyFont="1"/>
    <xf numFmtId="0" fontId="7" fillId="0" borderId="0" xfId="14" applyFont="1" applyAlignment="1">
      <alignment horizontal="centerContinuous"/>
    </xf>
    <xf numFmtId="0" fontId="7" fillId="0" borderId="0" xfId="14" applyFont="1"/>
    <xf numFmtId="0" fontId="6" fillId="0" borderId="0" xfId="14" applyFont="1" applyAlignment="1">
      <alignment horizontal="centerContinuous"/>
    </xf>
    <xf numFmtId="0" fontId="6" fillId="0" borderId="0" xfId="14" applyFont="1"/>
    <xf numFmtId="166" fontId="7" fillId="0" borderId="3" xfId="14" applyNumberFormat="1" applyFont="1" applyBorder="1" applyAlignment="1">
      <alignment horizontal="left"/>
    </xf>
    <xf numFmtId="166" fontId="7" fillId="0" borderId="0" xfId="14" applyNumberFormat="1" applyFont="1" applyBorder="1" applyAlignment="1">
      <alignment horizontal="center"/>
    </xf>
    <xf numFmtId="0" fontId="6" fillId="0" borderId="0" xfId="14" applyFont="1" applyBorder="1" applyAlignment="1">
      <alignment horizontal="center"/>
    </xf>
    <xf numFmtId="0" fontId="6" fillId="0" borderId="0" xfId="14" applyFont="1" applyBorder="1" applyAlignment="1">
      <alignment horizontal="center" wrapText="1"/>
    </xf>
    <xf numFmtId="0" fontId="6" fillId="0" borderId="17" xfId="14" applyFont="1" applyBorder="1"/>
    <xf numFmtId="166" fontId="7" fillId="0" borderId="4" xfId="14" applyNumberFormat="1" applyFont="1" applyBorder="1" applyAlignment="1">
      <alignment horizontal="center"/>
    </xf>
    <xf numFmtId="0" fontId="6" fillId="0" borderId="15" xfId="14" applyFont="1" applyBorder="1"/>
    <xf numFmtId="166" fontId="6" fillId="0" borderId="4" xfId="14" applyNumberFormat="1" applyFont="1" applyBorder="1"/>
    <xf numFmtId="3" fontId="6" fillId="0" borderId="0" xfId="14" applyNumberFormat="1" applyFont="1" applyBorder="1" applyAlignment="1">
      <alignment horizontal="right"/>
    </xf>
    <xf numFmtId="3" fontId="6" fillId="0" borderId="0" xfId="14" applyNumberFormat="1" applyFont="1" applyBorder="1" applyAlignment="1">
      <alignment horizontal="right" wrapText="1"/>
    </xf>
    <xf numFmtId="3" fontId="6" fillId="0" borderId="0" xfId="14" applyNumberFormat="1" applyFont="1" applyBorder="1" applyAlignment="1"/>
    <xf numFmtId="3" fontId="6" fillId="0" borderId="0" xfId="14" applyNumberFormat="1" applyFont="1" applyFill="1" applyBorder="1" applyAlignment="1">
      <alignment horizontal="right" wrapText="1"/>
    </xf>
    <xf numFmtId="0" fontId="6" fillId="0" borderId="15" xfId="14" applyFont="1" applyFill="1" applyBorder="1"/>
    <xf numFmtId="3" fontId="6" fillId="0" borderId="0" xfId="15" applyNumberFormat="1" applyFont="1" applyBorder="1" applyAlignment="1"/>
    <xf numFmtId="3" fontId="6" fillId="0" borderId="0" xfId="14" applyNumberFormat="1" applyFont="1" applyFill="1" applyBorder="1" applyAlignment="1">
      <alignment horizontal="right"/>
    </xf>
    <xf numFmtId="166" fontId="6" fillId="0" borderId="4" xfId="14" applyNumberFormat="1" applyFont="1" applyBorder="1" applyAlignment="1">
      <alignment horizontal="left"/>
    </xf>
    <xf numFmtId="3" fontId="6" fillId="0" borderId="0" xfId="15" applyNumberFormat="1" applyFont="1" applyBorder="1" applyAlignment="1">
      <alignment horizontal="right"/>
    </xf>
    <xf numFmtId="3" fontId="6" fillId="0" borderId="0" xfId="15" applyNumberFormat="1" applyFont="1" applyFill="1" applyBorder="1" applyAlignment="1">
      <alignment horizontal="right"/>
    </xf>
    <xf numFmtId="0" fontId="6" fillId="0" borderId="0" xfId="14" applyFont="1" applyAlignment="1"/>
    <xf numFmtId="166" fontId="6" fillId="0" borderId="0" xfId="14" applyNumberFormat="1" applyFont="1" applyBorder="1" applyAlignment="1">
      <alignment horizontal="left"/>
    </xf>
    <xf numFmtId="0" fontId="6" fillId="0" borderId="0" xfId="14" applyFont="1" applyAlignment="1">
      <alignment horizontal="center"/>
    </xf>
    <xf numFmtId="166" fontId="7" fillId="0" borderId="4" xfId="14" applyNumberFormat="1" applyFont="1" applyBorder="1" applyAlignment="1">
      <alignment horizontal="left"/>
    </xf>
    <xf numFmtId="3" fontId="7" fillId="0" borderId="12" xfId="15" applyNumberFormat="1" applyFont="1" applyBorder="1" applyAlignment="1">
      <alignment horizontal="right"/>
    </xf>
    <xf numFmtId="3" fontId="7" fillId="0" borderId="16" xfId="15" applyNumberFormat="1" applyFont="1" applyBorder="1" applyAlignment="1">
      <alignment horizontal="right"/>
    </xf>
    <xf numFmtId="3" fontId="7" fillId="0" borderId="0" xfId="15" applyNumberFormat="1" applyFont="1" applyBorder="1" applyAlignment="1">
      <alignment horizontal="right"/>
    </xf>
    <xf numFmtId="3" fontId="7" fillId="0" borderId="15" xfId="15" applyNumberFormat="1" applyFont="1" applyBorder="1" applyAlignment="1">
      <alignment horizontal="right"/>
    </xf>
    <xf numFmtId="166" fontId="6" fillId="0" borderId="14" xfId="14" applyNumberFormat="1" applyFont="1" applyBorder="1"/>
    <xf numFmtId="166" fontId="6" fillId="0" borderId="5" xfId="14" applyNumberFormat="1" applyFont="1" applyBorder="1"/>
    <xf numFmtId="3" fontId="6" fillId="0" borderId="5" xfId="15" applyNumberFormat="1" applyFont="1" applyBorder="1" applyAlignment="1">
      <alignment horizontal="right"/>
    </xf>
    <xf numFmtId="0" fontId="6" fillId="0" borderId="5" xfId="14" applyFont="1" applyBorder="1"/>
    <xf numFmtId="0" fontId="6" fillId="0" borderId="13" xfId="14" applyFont="1" applyBorder="1"/>
    <xf numFmtId="166" fontId="6" fillId="0" borderId="0" xfId="14" applyNumberFormat="1" applyFont="1"/>
    <xf numFmtId="167" fontId="6" fillId="0" borderId="0" xfId="15" applyNumberFormat="1" applyFont="1" applyAlignment="1">
      <alignment horizontal="center"/>
    </xf>
    <xf numFmtId="166" fontId="7" fillId="0" borderId="0" xfId="14" applyNumberFormat="1" applyFont="1" applyBorder="1" applyAlignment="1">
      <alignment horizontal="left"/>
    </xf>
    <xf numFmtId="168" fontId="6" fillId="0" borderId="0" xfId="14" applyNumberFormat="1" applyFont="1" applyBorder="1" applyAlignment="1">
      <alignment horizontal="right"/>
    </xf>
    <xf numFmtId="0" fontId="6" fillId="0" borderId="0" xfId="14" applyFont="1" applyBorder="1"/>
    <xf numFmtId="0" fontId="7" fillId="0" borderId="0" xfId="14" applyFont="1" applyBorder="1"/>
    <xf numFmtId="166" fontId="8" fillId="0" borderId="0" xfId="14" applyNumberFormat="1" applyFont="1"/>
    <xf numFmtId="0" fontId="6" fillId="0" borderId="0" xfId="14" applyFont="1" applyFill="1" applyBorder="1" applyAlignment="1">
      <alignment horizontal="center"/>
    </xf>
    <xf numFmtId="0" fontId="6" fillId="0" borderId="17" xfId="14" applyFont="1" applyBorder="1" applyAlignment="1">
      <alignment horizontal="center"/>
    </xf>
    <xf numFmtId="0" fontId="6" fillId="0" borderId="0" xfId="14" applyFont="1" applyFill="1"/>
    <xf numFmtId="1" fontId="6" fillId="0" borderId="0" xfId="14" applyNumberFormat="1" applyFont="1"/>
    <xf numFmtId="167" fontId="6" fillId="0" borderId="0" xfId="15" applyNumberFormat="1" applyFont="1" applyFill="1"/>
    <xf numFmtId="167" fontId="6" fillId="0" borderId="0" xfId="15" applyNumberFormat="1" applyFont="1"/>
    <xf numFmtId="1" fontId="6" fillId="0" borderId="0" xfId="15" applyNumberFormat="1" applyFont="1"/>
    <xf numFmtId="1" fontId="6" fillId="0" borderId="0" xfId="14" applyNumberFormat="1" applyFont="1" applyFill="1" applyBorder="1"/>
    <xf numFmtId="167" fontId="6" fillId="0" borderId="0" xfId="15" applyNumberFormat="1" applyFont="1" applyFill="1" applyBorder="1"/>
    <xf numFmtId="1" fontId="6" fillId="0" borderId="0" xfId="14" applyNumberFormat="1" applyFont="1" applyBorder="1"/>
    <xf numFmtId="167" fontId="6" fillId="0" borderId="0" xfId="15" applyNumberFormat="1" applyFont="1" applyBorder="1"/>
    <xf numFmtId="0" fontId="7" fillId="0" borderId="12" xfId="14" applyFont="1" applyBorder="1"/>
    <xf numFmtId="167" fontId="7" fillId="0" borderId="12" xfId="15" applyNumberFormat="1" applyFont="1" applyFill="1" applyBorder="1"/>
    <xf numFmtId="167" fontId="7" fillId="0" borderId="12" xfId="15" applyNumberFormat="1" applyFont="1" applyBorder="1"/>
    <xf numFmtId="0" fontId="7" fillId="0" borderId="16" xfId="14" applyFont="1" applyBorder="1"/>
    <xf numFmtId="167" fontId="6" fillId="0" borderId="0" xfId="15" applyNumberFormat="1" applyFont="1" applyBorder="1" applyAlignment="1">
      <alignment horizontal="center"/>
    </xf>
    <xf numFmtId="167" fontId="6" fillId="0" borderId="0" xfId="15" applyNumberFormat="1" applyFont="1" applyFill="1" applyBorder="1" applyAlignment="1">
      <alignment horizontal="center"/>
    </xf>
    <xf numFmtId="167" fontId="6" fillId="0" borderId="15" xfId="15" applyNumberFormat="1" applyFont="1" applyBorder="1" applyAlignment="1">
      <alignment horizontal="center"/>
    </xf>
    <xf numFmtId="3" fontId="7" fillId="0" borderId="0" xfId="15" applyNumberFormat="1" applyFont="1" applyFill="1" applyBorder="1" applyAlignment="1">
      <alignment horizontal="right"/>
    </xf>
    <xf numFmtId="167" fontId="6" fillId="0" borderId="5" xfId="15" applyNumberFormat="1" applyFont="1" applyBorder="1" applyAlignment="1">
      <alignment horizontal="center"/>
    </xf>
    <xf numFmtId="167" fontId="6" fillId="0" borderId="13" xfId="15" applyNumberFormat="1" applyFont="1" applyBorder="1" applyAlignment="1">
      <alignment horizontal="center"/>
    </xf>
    <xf numFmtId="0" fontId="7" fillId="0" borderId="0" xfId="10" applyFont="1" applyAlignment="1">
      <alignment horizontal="centerContinuous"/>
    </xf>
    <xf numFmtId="0" fontId="7" fillId="0" borderId="0" xfId="10" applyFont="1"/>
    <xf numFmtId="0" fontId="9" fillId="0" borderId="0" xfId="10" applyFont="1" applyAlignment="1">
      <alignment horizontal="left"/>
    </xf>
    <xf numFmtId="0" fontId="6" fillId="0" borderId="0" xfId="10" applyFont="1" applyAlignment="1">
      <alignment horizontal="centerContinuous"/>
    </xf>
    <xf numFmtId="0" fontId="6" fillId="0" borderId="0" xfId="10" applyFont="1" applyAlignment="1">
      <alignment horizontal="center"/>
    </xf>
    <xf numFmtId="0" fontId="7" fillId="0" borderId="2" xfId="10" applyFont="1" applyBorder="1" applyAlignment="1">
      <alignment horizontal="center" wrapText="1"/>
    </xf>
    <xf numFmtId="0" fontId="7" fillId="0" borderId="6" xfId="10" applyFont="1" applyBorder="1" applyAlignment="1">
      <alignment horizontal="center" wrapText="1"/>
    </xf>
    <xf numFmtId="0" fontId="6" fillId="0" borderId="7" xfId="10" applyFont="1" applyBorder="1" applyAlignment="1">
      <alignment vertical="top" wrapText="1"/>
    </xf>
    <xf numFmtId="0" fontId="6" fillId="0" borderId="13" xfId="10" applyFont="1" applyBorder="1" applyAlignment="1">
      <alignment horizontal="center" vertical="top" wrapText="1"/>
    </xf>
    <xf numFmtId="0" fontId="6" fillId="0" borderId="13" xfId="10" applyFont="1" applyBorder="1" applyAlignment="1">
      <alignment vertical="top" wrapText="1"/>
    </xf>
    <xf numFmtId="0" fontId="6" fillId="0" borderId="0" xfId="10" applyFont="1" applyBorder="1" applyAlignment="1">
      <alignment vertical="top" wrapText="1"/>
    </xf>
    <xf numFmtId="0" fontId="6" fillId="0" borderId="0" xfId="10" applyFont="1" applyBorder="1" applyAlignment="1">
      <alignment horizontal="center" vertical="top" wrapText="1"/>
    </xf>
    <xf numFmtId="166" fontId="7" fillId="0" borderId="2" xfId="14" applyNumberFormat="1" applyFont="1" applyBorder="1"/>
    <xf numFmtId="166" fontId="7" fillId="0" borderId="2" xfId="14" applyNumberFormat="1" applyFont="1" applyBorder="1" applyAlignment="1">
      <alignment horizontal="center" wrapText="1"/>
    </xf>
    <xf numFmtId="0" fontId="7" fillId="0" borderId="2" xfId="14" applyFont="1" applyBorder="1" applyAlignment="1">
      <alignment horizontal="center" wrapText="1"/>
    </xf>
    <xf numFmtId="0" fontId="7" fillId="0" borderId="0" xfId="17" applyFont="1"/>
    <xf numFmtId="0" fontId="6" fillId="0" borderId="0" xfId="17" applyFont="1" applyAlignment="1">
      <alignment horizontal="centerContinuous"/>
    </xf>
    <xf numFmtId="0" fontId="6" fillId="0" borderId="0" xfId="17" applyFont="1"/>
    <xf numFmtId="0" fontId="6" fillId="0" borderId="0" xfId="17" applyFont="1" applyAlignment="1">
      <alignment horizontal="center"/>
    </xf>
    <xf numFmtId="0" fontId="9" fillId="0" borderId="0" xfId="17" applyFont="1" applyAlignment="1">
      <alignment horizontal="left"/>
    </xf>
    <xf numFmtId="0" fontId="6" fillId="0" borderId="7" xfId="17" applyFont="1" applyBorder="1" applyAlignment="1">
      <alignment vertical="top" wrapText="1"/>
    </xf>
    <xf numFmtId="0" fontId="6" fillId="0" borderId="13" xfId="17" applyFont="1" applyBorder="1" applyAlignment="1">
      <alignment horizontal="center" vertical="top" wrapText="1"/>
    </xf>
    <xf numFmtId="0" fontId="6" fillId="0" borderId="13" xfId="17" applyFont="1" applyBorder="1" applyAlignment="1">
      <alignment vertical="top" wrapText="1"/>
    </xf>
    <xf numFmtId="0" fontId="6" fillId="0" borderId="2" xfId="17" applyFont="1" applyBorder="1"/>
    <xf numFmtId="0" fontId="6" fillId="0" borderId="2" xfId="17" applyFont="1" applyBorder="1" applyAlignment="1">
      <alignment horizontal="center"/>
    </xf>
    <xf numFmtId="0" fontId="7" fillId="0" borderId="0" xfId="18" applyFont="1"/>
    <xf numFmtId="0" fontId="6" fillId="0" borderId="0" xfId="18" applyFont="1" applyAlignment="1">
      <alignment horizontal="center"/>
    </xf>
    <xf numFmtId="0" fontId="9" fillId="0" borderId="0" xfId="18" applyFont="1" applyAlignment="1">
      <alignment horizontal="left"/>
    </xf>
    <xf numFmtId="0" fontId="6" fillId="0" borderId="7" xfId="18" applyFont="1" applyBorder="1" applyAlignment="1">
      <alignment vertical="top" wrapText="1"/>
    </xf>
    <xf numFmtId="0" fontId="6" fillId="0" borderId="13" xfId="18" applyFont="1" applyBorder="1" applyAlignment="1">
      <alignment horizontal="center" vertical="top" wrapText="1"/>
    </xf>
    <xf numFmtId="0" fontId="6" fillId="0" borderId="13" xfId="18" applyFont="1" applyBorder="1" applyAlignment="1">
      <alignment vertical="top" wrapText="1"/>
    </xf>
    <xf numFmtId="0" fontId="6" fillId="0" borderId="2" xfId="18" applyFont="1" applyBorder="1" applyAlignment="1">
      <alignment vertical="top" wrapText="1"/>
    </xf>
    <xf numFmtId="0" fontId="6" fillId="0" borderId="2" xfId="18" applyFont="1" applyBorder="1" applyAlignment="1">
      <alignment horizontal="center" vertical="top" wrapText="1"/>
    </xf>
    <xf numFmtId="0" fontId="7" fillId="0" borderId="2" xfId="17" applyFont="1" applyBorder="1" applyAlignment="1">
      <alignment horizontal="center" wrapText="1"/>
    </xf>
    <xf numFmtId="0" fontId="7" fillId="0" borderId="6" xfId="17" applyFont="1" applyBorder="1" applyAlignment="1">
      <alignment horizontal="center" wrapText="1"/>
    </xf>
    <xf numFmtId="0" fontId="7" fillId="0" borderId="0" xfId="17" applyFont="1" applyAlignment="1"/>
    <xf numFmtId="0" fontId="7" fillId="0" borderId="0" xfId="18" applyFont="1" applyAlignment="1"/>
    <xf numFmtId="0" fontId="7" fillId="0" borderId="0" xfId="16" applyFont="1"/>
    <xf numFmtId="0" fontId="6" fillId="0" borderId="0" xfId="12" applyFont="1" applyAlignment="1">
      <alignment horizontal="centerContinuous"/>
    </xf>
    <xf numFmtId="0" fontId="6" fillId="0" borderId="0" xfId="12" applyFont="1"/>
    <xf numFmtId="14" fontId="7" fillId="0" borderId="0" xfId="12" applyNumberFormat="1" applyFont="1"/>
    <xf numFmtId="0" fontId="7" fillId="0" borderId="0" xfId="12" applyFont="1"/>
    <xf numFmtId="0" fontId="6" fillId="0" borderId="0" xfId="0" applyFont="1"/>
    <xf numFmtId="0" fontId="7" fillId="0" borderId="0" xfId="12" applyFont="1" applyAlignment="1">
      <alignment horizontal="centerContinuous"/>
    </xf>
    <xf numFmtId="14" fontId="6" fillId="0" borderId="0" xfId="12" applyNumberFormat="1" applyFont="1"/>
    <xf numFmtId="0" fontId="6" fillId="0" borderId="0" xfId="12" applyFont="1" applyBorder="1" applyAlignment="1">
      <alignment horizontal="center"/>
    </xf>
    <xf numFmtId="0" fontId="6" fillId="0" borderId="0" xfId="12" applyFont="1" applyAlignment="1">
      <alignment horizontal="center"/>
    </xf>
    <xf numFmtId="0" fontId="6" fillId="0" borderId="5" xfId="12" applyFont="1" applyBorder="1" applyAlignment="1">
      <alignment horizontal="center"/>
    </xf>
    <xf numFmtId="4" fontId="6" fillId="0" borderId="0" xfId="13" applyNumberFormat="1" applyFont="1"/>
    <xf numFmtId="43" fontId="6" fillId="0" borderId="0" xfId="13" applyFont="1"/>
    <xf numFmtId="4" fontId="6" fillId="0" borderId="12" xfId="13" applyNumberFormat="1" applyFont="1" applyBorder="1"/>
    <xf numFmtId="0" fontId="6" fillId="0" borderId="0" xfId="16" applyFont="1" applyAlignment="1">
      <alignment horizontal="center"/>
    </xf>
    <xf numFmtId="0" fontId="9" fillId="0" borderId="0" xfId="16" applyFont="1"/>
    <xf numFmtId="0" fontId="6" fillId="0" borderId="0" xfId="16" applyFont="1"/>
    <xf numFmtId="0" fontId="6" fillId="0" borderId="7" xfId="16" applyFont="1" applyBorder="1" applyAlignment="1">
      <alignment vertical="top" wrapText="1"/>
    </xf>
    <xf numFmtId="0" fontId="6" fillId="0" borderId="13" xfId="16" applyFont="1" applyBorder="1" applyAlignment="1">
      <alignment horizontal="center" vertical="top" wrapText="1"/>
    </xf>
    <xf numFmtId="0" fontId="6" fillId="0" borderId="13" xfId="16" applyFont="1" applyBorder="1" applyAlignment="1">
      <alignment vertical="top" wrapText="1"/>
    </xf>
    <xf numFmtId="0" fontId="6" fillId="0" borderId="2" xfId="16" applyFont="1" applyBorder="1" applyAlignment="1">
      <alignment vertical="top" wrapText="1"/>
    </xf>
    <xf numFmtId="0" fontId="6" fillId="0" borderId="2" xfId="16" applyFont="1" applyBorder="1" applyAlignment="1">
      <alignment horizontal="center" vertical="top" wrapText="1"/>
    </xf>
    <xf numFmtId="0" fontId="7" fillId="0" borderId="0" xfId="16" applyFont="1" applyAlignment="1"/>
    <xf numFmtId="0" fontId="7" fillId="0" borderId="0" xfId="9" applyFont="1" applyAlignment="1">
      <alignment horizontal="centerContinuous"/>
    </xf>
    <xf numFmtId="0" fontId="6" fillId="0" borderId="0" xfId="9" applyFont="1" applyAlignment="1">
      <alignment horizontal="centerContinuous"/>
    </xf>
    <xf numFmtId="0" fontId="6" fillId="0" borderId="0" xfId="9" applyFont="1"/>
    <xf numFmtId="0" fontId="7" fillId="0" borderId="2" xfId="9" applyFont="1" applyBorder="1"/>
    <xf numFmtId="165" fontId="8" fillId="0" borderId="2" xfId="3" applyNumberFormat="1" applyFont="1" applyBorder="1"/>
    <xf numFmtId="0" fontId="6" fillId="0" borderId="2" xfId="9" applyFont="1" applyBorder="1"/>
    <xf numFmtId="165" fontId="6" fillId="0" borderId="2" xfId="3" applyNumberFormat="1" applyFont="1" applyBorder="1"/>
    <xf numFmtId="165" fontId="6" fillId="0" borderId="0" xfId="3" applyNumberFormat="1" applyFont="1" applyAlignment="1">
      <alignment horizontal="centerContinuous"/>
    </xf>
    <xf numFmtId="165" fontId="6" fillId="0" borderId="0" xfId="3" applyNumberFormat="1" applyFont="1"/>
    <xf numFmtId="165" fontId="7" fillId="0" borderId="0" xfId="3" applyNumberFormat="1" applyFont="1" applyAlignment="1">
      <alignment horizontal="centerContinuous"/>
    </xf>
    <xf numFmtId="0" fontId="7" fillId="0" borderId="0" xfId="9" applyFont="1"/>
    <xf numFmtId="0" fontId="7" fillId="0" borderId="0" xfId="9" applyFont="1" applyBorder="1" applyAlignment="1">
      <alignment horizontal="centerContinuous"/>
    </xf>
    <xf numFmtId="0" fontId="6" fillId="0" borderId="0" xfId="9" applyFont="1" applyBorder="1" applyAlignment="1">
      <alignment horizontal="centerContinuous"/>
    </xf>
    <xf numFmtId="0" fontId="8" fillId="0" borderId="0" xfId="9" applyFont="1" applyBorder="1" applyAlignment="1">
      <alignment horizontal="center"/>
    </xf>
    <xf numFmtId="0" fontId="8" fillId="0" borderId="0" xfId="9" applyFont="1" applyBorder="1"/>
    <xf numFmtId="0" fontId="6" fillId="0" borderId="0" xfId="9" applyFont="1" applyBorder="1"/>
    <xf numFmtId="0" fontId="7" fillId="0" borderId="0" xfId="9" applyFont="1" applyAlignment="1">
      <alignment horizontal="center"/>
    </xf>
    <xf numFmtId="165" fontId="7" fillId="0" borderId="0" xfId="3" applyNumberFormat="1" applyFont="1" applyAlignment="1">
      <alignment horizontal="center"/>
    </xf>
    <xf numFmtId="3" fontId="7" fillId="0" borderId="2" xfId="9" applyNumberFormat="1" applyFont="1" applyFill="1" applyBorder="1"/>
    <xf numFmtId="0" fontId="8" fillId="0" borderId="8" xfId="9" applyFont="1" applyBorder="1"/>
    <xf numFmtId="0" fontId="8" fillId="0" borderId="2" xfId="9" applyFont="1" applyBorder="1"/>
    <xf numFmtId="44" fontId="6" fillId="0" borderId="2" xfId="3" applyFont="1" applyBorder="1"/>
    <xf numFmtId="3" fontId="6" fillId="0" borderId="2" xfId="9" applyNumberFormat="1" applyFont="1" applyFill="1" applyBorder="1"/>
    <xf numFmtId="0" fontId="6" fillId="0" borderId="8" xfId="9" applyFont="1" applyBorder="1"/>
    <xf numFmtId="3" fontId="6" fillId="0" borderId="2" xfId="9" applyNumberFormat="1" applyFont="1" applyBorder="1"/>
    <xf numFmtId="3" fontId="6" fillId="0" borderId="2" xfId="1" applyNumberFormat="1" applyFont="1" applyBorder="1"/>
    <xf numFmtId="0" fontId="9" fillId="0" borderId="2" xfId="9" applyFont="1" applyBorder="1"/>
    <xf numFmtId="0" fontId="9" fillId="0" borderId="11" xfId="9" applyFont="1" applyBorder="1"/>
    <xf numFmtId="0" fontId="6" fillId="0" borderId="11" xfId="9" applyFont="1" applyBorder="1"/>
    <xf numFmtId="3" fontId="6" fillId="0" borderId="11" xfId="9" applyNumberFormat="1" applyFont="1" applyBorder="1"/>
    <xf numFmtId="44" fontId="6" fillId="0" borderId="11" xfId="3" applyFont="1" applyBorder="1"/>
    <xf numFmtId="0" fontId="6" fillId="0" borderId="4" xfId="9" applyFont="1" applyBorder="1"/>
    <xf numFmtId="0" fontId="9" fillId="0" borderId="0" xfId="9" applyFont="1" applyBorder="1"/>
    <xf numFmtId="3" fontId="6" fillId="0" borderId="0" xfId="9" applyNumberFormat="1" applyFont="1" applyBorder="1"/>
    <xf numFmtId="0" fontId="7" fillId="0" borderId="0" xfId="9" applyFont="1" applyBorder="1"/>
    <xf numFmtId="0" fontId="7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/>
    <xf numFmtId="0" fontId="7" fillId="0" borderId="0" xfId="0" applyFont="1" applyAlignment="1">
      <alignment horizontal="right"/>
    </xf>
    <xf numFmtId="0" fontId="6" fillId="0" borderId="9" xfId="0" applyFont="1" applyBorder="1"/>
    <xf numFmtId="0" fontId="6" fillId="0" borderId="6" xfId="0" applyFont="1" applyBorder="1"/>
    <xf numFmtId="44" fontId="6" fillId="0" borderId="0" xfId="3" applyFont="1"/>
    <xf numFmtId="0" fontId="6" fillId="0" borderId="0" xfId="9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wrapText="1"/>
    </xf>
    <xf numFmtId="3" fontId="6" fillId="0" borderId="0" xfId="9" applyNumberFormat="1" applyFont="1" applyAlignment="1">
      <alignment horizontal="centerContinuous"/>
    </xf>
    <xf numFmtId="44" fontId="6" fillId="0" borderId="0" xfId="3" applyFont="1" applyAlignment="1">
      <alignment horizontal="centerContinuous"/>
    </xf>
    <xf numFmtId="3" fontId="6" fillId="0" borderId="0" xfId="9" applyNumberFormat="1" applyFont="1"/>
    <xf numFmtId="3" fontId="6" fillId="0" borderId="6" xfId="0" applyNumberFormat="1" applyFont="1" applyBorder="1"/>
    <xf numFmtId="3" fontId="7" fillId="0" borderId="0" xfId="9" applyNumberFormat="1" applyFont="1" applyAlignment="1">
      <alignment horizontal="center" wrapText="1"/>
    </xf>
    <xf numFmtId="0" fontId="7" fillId="0" borderId="5" xfId="9" applyFont="1" applyBorder="1" applyAlignment="1">
      <alignment horizontal="center"/>
    </xf>
    <xf numFmtId="0" fontId="7" fillId="0" borderId="0" xfId="9" applyFont="1" applyAlignment="1">
      <alignment horizontal="center" wrapText="1"/>
    </xf>
    <xf numFmtId="44" fontId="7" fillId="0" borderId="0" xfId="3" applyFont="1" applyAlignment="1">
      <alignment horizontal="center" wrapText="1"/>
    </xf>
    <xf numFmtId="0" fontId="8" fillId="0" borderId="3" xfId="9" applyFont="1" applyBorder="1"/>
    <xf numFmtId="0" fontId="8" fillId="0" borderId="10" xfId="9" applyFont="1" applyBorder="1"/>
    <xf numFmtId="0" fontId="6" fillId="0" borderId="6" xfId="9" applyFont="1" applyFill="1" applyBorder="1"/>
    <xf numFmtId="0" fontId="6" fillId="0" borderId="7" xfId="9" applyFont="1" applyBorder="1"/>
    <xf numFmtId="3" fontId="6" fillId="0" borderId="7" xfId="9" applyNumberFormat="1" applyFont="1" applyBorder="1"/>
    <xf numFmtId="0" fontId="6" fillId="0" borderId="7" xfId="9" applyFont="1" applyFill="1" applyBorder="1"/>
    <xf numFmtId="0" fontId="6" fillId="0" borderId="2" xfId="9" applyFont="1" applyFill="1" applyBorder="1"/>
    <xf numFmtId="3" fontId="6" fillId="0" borderId="2" xfId="1" applyNumberFormat="1" applyFont="1" applyFill="1" applyBorder="1"/>
    <xf numFmtId="0" fontId="6" fillId="0" borderId="11" xfId="9" applyFont="1" applyFill="1" applyBorder="1"/>
    <xf numFmtId="0" fontId="6" fillId="0" borderId="0" xfId="14" applyFont="1"/>
    <xf numFmtId="0" fontId="6" fillId="0" borderId="0" xfId="9" applyFont="1" applyAlignment="1">
      <alignment horizontal="center"/>
    </xf>
    <xf numFmtId="0" fontId="8" fillId="0" borderId="2" xfId="9" applyFont="1" applyBorder="1" applyAlignment="1">
      <alignment horizontal="center"/>
    </xf>
    <xf numFmtId="0" fontId="6" fillId="0" borderId="2" xfId="9" applyFont="1" applyBorder="1" applyAlignment="1">
      <alignment horizontal="center"/>
    </xf>
    <xf numFmtId="0" fontId="6" fillId="0" borderId="11" xfId="9" applyFont="1" applyBorder="1" applyAlignment="1">
      <alignment horizontal="center"/>
    </xf>
    <xf numFmtId="0" fontId="6" fillId="0" borderId="2" xfId="9" applyFont="1" applyFill="1" applyBorder="1" applyAlignment="1">
      <alignment horizontal="center"/>
    </xf>
    <xf numFmtId="0" fontId="6" fillId="0" borderId="0" xfId="9" applyFont="1" applyFill="1"/>
    <xf numFmtId="0" fontId="9" fillId="0" borderId="0" xfId="10" applyFont="1"/>
    <xf numFmtId="0" fontId="6" fillId="0" borderId="8" xfId="9" applyFont="1" applyFill="1" applyBorder="1"/>
    <xf numFmtId="44" fontId="6" fillId="0" borderId="2" xfId="3" applyFont="1" applyFill="1" applyBorder="1"/>
    <xf numFmtId="0" fontId="6" fillId="2" borderId="2" xfId="9" applyFont="1" applyFill="1" applyBorder="1"/>
    <xf numFmtId="3" fontId="6" fillId="2" borderId="2" xfId="9" applyNumberFormat="1" applyFont="1" applyFill="1" applyBorder="1"/>
    <xf numFmtId="0" fontId="6" fillId="2" borderId="8" xfId="9" applyFont="1" applyFill="1" applyBorder="1"/>
    <xf numFmtId="44" fontId="6" fillId="2" borderId="2" xfId="3" applyFont="1" applyFill="1" applyBorder="1"/>
    <xf numFmtId="0" fontId="6" fillId="2" borderId="0" xfId="9" applyFont="1" applyFill="1"/>
    <xf numFmtId="0" fontId="10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44" fontId="7" fillId="0" borderId="0" xfId="3" applyFont="1" applyAlignment="1">
      <alignment horizontal="centerContinuous"/>
    </xf>
    <xf numFmtId="0" fontId="8" fillId="0" borderId="18" xfId="9" applyFont="1" applyBorder="1"/>
    <xf numFmtId="0" fontId="11" fillId="0" borderId="0" xfId="14" applyFont="1" applyAlignment="1">
      <alignment horizontal="centerContinuous" vertical="center"/>
    </xf>
    <xf numFmtId="0" fontId="1" fillId="0" borderId="0" xfId="14" applyAlignment="1">
      <alignment horizontal="centerContinuous" vertical="center"/>
    </xf>
    <xf numFmtId="0" fontId="1" fillId="0" borderId="0" xfId="14"/>
    <xf numFmtId="0" fontId="12" fillId="0" borderId="0" xfId="14" applyFont="1" applyAlignment="1">
      <alignment horizontal="centerContinuous" vertical="center"/>
    </xf>
    <xf numFmtId="0" fontId="13" fillId="0" borderId="0" xfId="14" applyFont="1" applyAlignment="1">
      <alignment horizontal="centerContinuous" vertical="center"/>
    </xf>
    <xf numFmtId="0" fontId="1" fillId="0" borderId="19" xfId="14" applyBorder="1"/>
    <xf numFmtId="0" fontId="1" fillId="0" borderId="20" xfId="14" applyBorder="1"/>
    <xf numFmtId="0" fontId="1" fillId="0" borderId="0" xfId="14" applyBorder="1"/>
    <xf numFmtId="0" fontId="14" fillId="0" borderId="0" xfId="14" applyFont="1"/>
    <xf numFmtId="0" fontId="1" fillId="0" borderId="0" xfId="14" applyAlignment="1">
      <alignment horizontal="centerContinuous"/>
    </xf>
    <xf numFmtId="0" fontId="15" fillId="0" borderId="0" xfId="14" applyFont="1"/>
    <xf numFmtId="0" fontId="7" fillId="0" borderId="0" xfId="9" applyFont="1" applyAlignment="1">
      <alignment horizontal="center"/>
    </xf>
    <xf numFmtId="0" fontId="6" fillId="0" borderId="7" xfId="17" applyFont="1" applyFill="1" applyBorder="1" applyAlignment="1">
      <alignment vertical="top" wrapText="1"/>
    </xf>
    <xf numFmtId="0" fontId="6" fillId="0" borderId="13" xfId="17" applyFont="1" applyFill="1" applyBorder="1" applyAlignment="1">
      <alignment horizontal="center" vertical="top" wrapText="1"/>
    </xf>
    <xf numFmtId="0" fontId="6" fillId="0" borderId="13" xfId="17" applyFont="1" applyFill="1" applyBorder="1" applyAlignment="1">
      <alignment vertical="top" wrapText="1"/>
    </xf>
    <xf numFmtId="0" fontId="6" fillId="0" borderId="0" xfId="17" applyFont="1" applyFill="1"/>
    <xf numFmtId="0" fontId="6" fillId="0" borderId="2" xfId="17" applyFont="1" applyFill="1" applyBorder="1"/>
    <xf numFmtId="0" fontId="6" fillId="0" borderId="2" xfId="17" applyFont="1" applyFill="1" applyBorder="1" applyAlignment="1">
      <alignment horizontal="center"/>
    </xf>
    <xf numFmtId="0" fontId="6" fillId="0" borderId="9" xfId="9" applyFont="1" applyBorder="1"/>
    <xf numFmtId="1" fontId="6" fillId="0" borderId="0" xfId="14" applyNumberFormat="1" applyFont="1" applyFill="1"/>
    <xf numFmtId="169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170" fontId="1" fillId="0" borderId="0" xfId="0" applyNumberFormat="1" applyFont="1" applyFill="1" applyBorder="1"/>
    <xf numFmtId="44" fontId="6" fillId="0" borderId="11" xfId="3" applyFont="1" applyBorder="1" applyAlignment="1">
      <alignment horizontal="center" vertical="center" wrapText="1"/>
    </xf>
    <xf numFmtId="44" fontId="6" fillId="0" borderId="8" xfId="3" applyFont="1" applyBorder="1" applyAlignment="1">
      <alignment horizontal="center" vertical="center" wrapText="1"/>
    </xf>
    <xf numFmtId="44" fontId="6" fillId="0" borderId="7" xfId="3" applyFont="1" applyBorder="1" applyAlignment="1">
      <alignment horizontal="center" vertical="center" wrapText="1"/>
    </xf>
    <xf numFmtId="0" fontId="7" fillId="0" borderId="0" xfId="9" applyFont="1" applyAlignment="1">
      <alignment horizontal="center"/>
    </xf>
    <xf numFmtId="0" fontId="10" fillId="0" borderId="0" xfId="9" applyFont="1" applyAlignment="1">
      <alignment horizontal="center"/>
    </xf>
  </cellXfs>
  <cellStyles count="20">
    <cellStyle name="Comma 2" xfId="13"/>
    <cellStyle name="Comma 3" xfId="15"/>
    <cellStyle name="Comma_DISBPRIC" xfId="1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Heading 2 2" xfId="19"/>
    <cellStyle name="Normal" xfId="0" builtinId="0"/>
    <cellStyle name="Normal 2" xfId="12"/>
    <cellStyle name="Normal 3" xfId="14"/>
    <cellStyle name="Normal_DISBPRIC" xfId="9"/>
    <cellStyle name="Normal_layoutForBankIssueAndCancelChecks" xfId="10"/>
    <cellStyle name="Normal_layoutForBankOutStandingChecks" xfId="16"/>
    <cellStyle name="Normal_layoutForBankPaidFile" xfId="17"/>
    <cellStyle name="Normal_layoutForBankStopPayFile" xfId="18"/>
    <cellStyle name="Total" xfId="1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34925</xdr:colOff>
      <xdr:row>12</xdr:row>
      <xdr:rowOff>1</xdr:rowOff>
    </xdr:from>
    <xdr:to>
      <xdr:col>15</xdr:col>
      <xdr:colOff>228600</xdr:colOff>
      <xdr:row>18</xdr:row>
      <xdr:rowOff>114301</xdr:rowOff>
    </xdr:to>
    <xdr:sp macro="" textlink="">
      <xdr:nvSpPr>
        <xdr:cNvPr id="2" name="Line 57"/>
        <xdr:cNvSpPr>
          <a:spLocks noChangeShapeType="1"/>
        </xdr:cNvSpPr>
      </xdr:nvSpPr>
      <xdr:spPr bwMode="auto">
        <a:xfrm>
          <a:off x="7959725" y="2575561"/>
          <a:ext cx="1412875" cy="1120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57150</xdr:rowOff>
    </xdr:from>
    <xdr:to>
      <xdr:col>13</xdr:col>
      <xdr:colOff>9525</xdr:colOff>
      <xdr:row>11</xdr:row>
      <xdr:rowOff>133350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267200" y="1626870"/>
          <a:ext cx="3667125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Disbursement Bank</a:t>
          </a: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17</xdr:row>
      <xdr:rowOff>127000</xdr:rowOff>
    </xdr:from>
    <xdr:to>
      <xdr:col>5</xdr:col>
      <xdr:colOff>590550</xdr:colOff>
      <xdr:row>29</xdr:row>
      <xdr:rowOff>95250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219200" y="3540760"/>
          <a:ext cx="2419350" cy="1979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General Disbursement Account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Controlled Disbursement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Payee Postive Pay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ZBA to Consolidation Account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533400</xdr:colOff>
      <xdr:row>17</xdr:row>
      <xdr:rowOff>152400</xdr:rowOff>
    </xdr:from>
    <xdr:to>
      <xdr:col>12</xdr:col>
      <xdr:colOff>152399</xdr:colOff>
      <xdr:row>27</xdr:row>
      <xdr:rowOff>79375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4800600" y="3566160"/>
          <a:ext cx="2666999" cy="160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DSS Disbursement Account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Controlled Disbursement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Payee Positive Pay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Clearings Funded Daily by Account Transfer</a:t>
          </a:r>
        </a:p>
      </xdr:txBody>
    </xdr:sp>
    <xdr:clientData/>
  </xdr:twoCellAnchor>
  <xdr:twoCellAnchor>
    <xdr:from>
      <xdr:col>7</xdr:col>
      <xdr:colOff>190500</xdr:colOff>
      <xdr:row>66</xdr:row>
      <xdr:rowOff>28575</xdr:rowOff>
    </xdr:from>
    <xdr:to>
      <xdr:col>13</xdr:col>
      <xdr:colOff>190500</xdr:colOff>
      <xdr:row>75</xdr:row>
      <xdr:rowOff>19050</xdr:rowOff>
    </xdr:to>
    <xdr:sp macro="" textlink="">
      <xdr:nvSpPr>
        <xdr:cNvPr id="6" name="Rectangle 12"/>
        <xdr:cNvSpPr>
          <a:spLocks noChangeArrowheads="1"/>
        </xdr:cNvSpPr>
      </xdr:nvSpPr>
      <xdr:spPr bwMode="auto">
        <a:xfrm>
          <a:off x="4457700" y="11656695"/>
          <a:ext cx="3657600" cy="14992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STO Lead Bank</a:t>
          </a:r>
        </a:p>
      </xdr:txBody>
    </xdr:sp>
    <xdr:clientData/>
  </xdr:twoCellAnchor>
  <xdr:twoCellAnchor>
    <xdr:from>
      <xdr:col>4</xdr:col>
      <xdr:colOff>400050</xdr:colOff>
      <xdr:row>45</xdr:row>
      <xdr:rowOff>142875</xdr:rowOff>
    </xdr:from>
    <xdr:to>
      <xdr:col>8</xdr:col>
      <xdr:colOff>104775</xdr:colOff>
      <xdr:row>50</xdr:row>
      <xdr:rowOff>66675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2838450" y="8250555"/>
          <a:ext cx="2143125" cy="762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Funding by wire transfer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(One consolidated transfer)</a:t>
          </a:r>
        </a:p>
      </xdr:txBody>
    </xdr:sp>
    <xdr:clientData/>
  </xdr:twoCellAnchor>
  <xdr:twoCellAnchor>
    <xdr:from>
      <xdr:col>10</xdr:col>
      <xdr:colOff>152400</xdr:colOff>
      <xdr:row>30</xdr:row>
      <xdr:rowOff>38100</xdr:rowOff>
    </xdr:from>
    <xdr:to>
      <xdr:col>12</xdr:col>
      <xdr:colOff>393700</xdr:colOff>
      <xdr:row>35</xdr:row>
      <xdr:rowOff>0</xdr:rowOff>
    </xdr:to>
    <xdr:sp macro="" textlink="">
      <xdr:nvSpPr>
        <xdr:cNvPr id="8" name="AutoShape 19"/>
        <xdr:cNvSpPr>
          <a:spLocks noChangeArrowheads="1"/>
        </xdr:cNvSpPr>
      </xdr:nvSpPr>
      <xdr:spPr bwMode="auto">
        <a:xfrm>
          <a:off x="6248400" y="5631180"/>
          <a:ext cx="1460500" cy="8001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Transfer for DSS Clearings </a:t>
          </a:r>
        </a:p>
      </xdr:txBody>
    </xdr:sp>
    <xdr:clientData/>
  </xdr:twoCellAnchor>
  <xdr:twoCellAnchor>
    <xdr:from>
      <xdr:col>7</xdr:col>
      <xdr:colOff>219075</xdr:colOff>
      <xdr:row>52</xdr:row>
      <xdr:rowOff>19050</xdr:rowOff>
    </xdr:from>
    <xdr:to>
      <xdr:col>13</xdr:col>
      <xdr:colOff>152400</xdr:colOff>
      <xdr:row>61</xdr:row>
      <xdr:rowOff>66675</xdr:rowOff>
    </xdr:to>
    <xdr:sp macro="" textlink="">
      <xdr:nvSpPr>
        <xdr:cNvPr id="9" name="Rectangle 20"/>
        <xdr:cNvSpPr>
          <a:spLocks noChangeArrowheads="1"/>
        </xdr:cNvSpPr>
      </xdr:nvSpPr>
      <xdr:spPr bwMode="auto">
        <a:xfrm>
          <a:off x="4486275" y="9300210"/>
          <a:ext cx="3590925" cy="1556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Main Clearing Account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266700</xdr:colOff>
      <xdr:row>61</xdr:row>
      <xdr:rowOff>66675</xdr:rowOff>
    </xdr:from>
    <xdr:to>
      <xdr:col>10</xdr:col>
      <xdr:colOff>266700</xdr:colOff>
      <xdr:row>65</xdr:row>
      <xdr:rowOff>142875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 flipH="1">
          <a:off x="6362700" y="10856595"/>
          <a:ext cx="0" cy="746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228600</xdr:colOff>
      <xdr:row>18</xdr:row>
      <xdr:rowOff>38100</xdr:rowOff>
    </xdr:from>
    <xdr:to>
      <xdr:col>18</xdr:col>
      <xdr:colOff>457200</xdr:colOff>
      <xdr:row>27</xdr:row>
      <xdr:rowOff>15875</xdr:rowOff>
    </xdr:to>
    <xdr:sp macro="" textlink="">
      <xdr:nvSpPr>
        <xdr:cNvPr id="11" name="Rectangle 50"/>
        <xdr:cNvSpPr>
          <a:spLocks noChangeArrowheads="1"/>
        </xdr:cNvSpPr>
      </xdr:nvSpPr>
      <xdr:spPr bwMode="auto">
        <a:xfrm>
          <a:off x="8763000" y="3619500"/>
          <a:ext cx="2667000" cy="14865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Lottery Imprest Prize Account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General Disbursement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Payee Positive Pay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Funded periodically by EFT</a:t>
          </a:r>
        </a:p>
      </xdr:txBody>
    </xdr:sp>
    <xdr:clientData/>
  </xdr:twoCellAnchor>
  <xdr:twoCellAnchor>
    <xdr:from>
      <xdr:col>3</xdr:col>
      <xdr:colOff>558799</xdr:colOff>
      <xdr:row>11</xdr:row>
      <xdr:rowOff>127001</xdr:rowOff>
    </xdr:from>
    <xdr:to>
      <xdr:col>7</xdr:col>
      <xdr:colOff>66674</xdr:colOff>
      <xdr:row>17</xdr:row>
      <xdr:rowOff>101601</xdr:rowOff>
    </xdr:to>
    <xdr:sp macro="" textlink="">
      <xdr:nvSpPr>
        <xdr:cNvPr id="12" name="Line 53"/>
        <xdr:cNvSpPr>
          <a:spLocks noChangeShapeType="1"/>
        </xdr:cNvSpPr>
      </xdr:nvSpPr>
      <xdr:spPr bwMode="auto">
        <a:xfrm flipH="1">
          <a:off x="2387599" y="2534921"/>
          <a:ext cx="1946275" cy="980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12700</xdr:colOff>
      <xdr:row>11</xdr:row>
      <xdr:rowOff>114300</xdr:rowOff>
    </xdr:from>
    <xdr:to>
      <xdr:col>10</xdr:col>
      <xdr:colOff>25400</xdr:colOff>
      <xdr:row>17</xdr:row>
      <xdr:rowOff>139701</xdr:rowOff>
    </xdr:to>
    <xdr:sp macro="" textlink="">
      <xdr:nvSpPr>
        <xdr:cNvPr id="13" name="Line 54"/>
        <xdr:cNvSpPr>
          <a:spLocks noChangeShapeType="1"/>
        </xdr:cNvSpPr>
      </xdr:nvSpPr>
      <xdr:spPr bwMode="auto">
        <a:xfrm flipH="1">
          <a:off x="6108700" y="2522220"/>
          <a:ext cx="12700" cy="10312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266700</xdr:colOff>
      <xdr:row>47</xdr:row>
      <xdr:rowOff>76200</xdr:rowOff>
    </xdr:from>
    <xdr:to>
      <xdr:col>10</xdr:col>
      <xdr:colOff>266700</xdr:colOff>
      <xdr:row>52</xdr:row>
      <xdr:rowOff>0</xdr:rowOff>
    </xdr:to>
    <xdr:sp macro="" textlink="">
      <xdr:nvSpPr>
        <xdr:cNvPr id="14" name="Line 59"/>
        <xdr:cNvSpPr>
          <a:spLocks noChangeShapeType="1"/>
        </xdr:cNvSpPr>
      </xdr:nvSpPr>
      <xdr:spPr bwMode="auto">
        <a:xfrm flipH="1" flipV="1">
          <a:off x="6362700" y="851916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209550</xdr:colOff>
      <xdr:row>38</xdr:row>
      <xdr:rowOff>0</xdr:rowOff>
    </xdr:from>
    <xdr:to>
      <xdr:col>12</xdr:col>
      <xdr:colOff>200025</xdr:colOff>
      <xdr:row>47</xdr:row>
      <xdr:rowOff>85725</xdr:rowOff>
    </xdr:to>
    <xdr:sp macro="" textlink="">
      <xdr:nvSpPr>
        <xdr:cNvPr id="15" name="Rectangle 61"/>
        <xdr:cNvSpPr>
          <a:spLocks noChangeArrowheads="1"/>
        </xdr:cNvSpPr>
      </xdr:nvSpPr>
      <xdr:spPr bwMode="auto">
        <a:xfrm>
          <a:off x="5086350" y="6934200"/>
          <a:ext cx="2428875" cy="15944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STO Consolidation Account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Funded Daily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ZBA Master/Parent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Nightly Repo Sweep</a:t>
          </a:r>
        </a:p>
      </xdr:txBody>
    </xdr:sp>
    <xdr:clientData/>
  </xdr:twoCellAnchor>
  <xdr:twoCellAnchor>
    <xdr:from>
      <xdr:col>3</xdr:col>
      <xdr:colOff>212724</xdr:colOff>
      <xdr:row>29</xdr:row>
      <xdr:rowOff>69850</xdr:rowOff>
    </xdr:from>
    <xdr:to>
      <xdr:col>8</xdr:col>
      <xdr:colOff>546099</xdr:colOff>
      <xdr:row>37</xdr:row>
      <xdr:rowOff>127000</xdr:rowOff>
    </xdr:to>
    <xdr:sp macro="" textlink="">
      <xdr:nvSpPr>
        <xdr:cNvPr id="16" name="Line 62"/>
        <xdr:cNvSpPr>
          <a:spLocks noChangeShapeType="1"/>
        </xdr:cNvSpPr>
      </xdr:nvSpPr>
      <xdr:spPr bwMode="auto">
        <a:xfrm flipH="1" flipV="1">
          <a:off x="2041524" y="5495290"/>
          <a:ext cx="3381375" cy="13982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27</xdr:row>
      <xdr:rowOff>76199</xdr:rowOff>
    </xdr:from>
    <xdr:to>
      <xdr:col>10</xdr:col>
      <xdr:colOff>12700</xdr:colOff>
      <xdr:row>38</xdr:row>
      <xdr:rowOff>50798</xdr:rowOff>
    </xdr:to>
    <xdr:sp macro="" textlink="">
      <xdr:nvSpPr>
        <xdr:cNvPr id="17" name="Line 63"/>
        <xdr:cNvSpPr>
          <a:spLocks noChangeShapeType="1"/>
        </xdr:cNvSpPr>
      </xdr:nvSpPr>
      <xdr:spPr bwMode="auto">
        <a:xfrm flipH="1" flipV="1">
          <a:off x="6096000" y="5166359"/>
          <a:ext cx="12700" cy="18186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352425</xdr:colOff>
      <xdr:row>35</xdr:row>
      <xdr:rowOff>76200</xdr:rowOff>
    </xdr:from>
    <xdr:to>
      <xdr:col>6</xdr:col>
      <xdr:colOff>495300</xdr:colOff>
      <xdr:row>40</xdr:row>
      <xdr:rowOff>57150</xdr:rowOff>
    </xdr:to>
    <xdr:sp macro="" textlink="">
      <xdr:nvSpPr>
        <xdr:cNvPr id="18" name="AutoShape 64"/>
        <xdr:cNvSpPr>
          <a:spLocks noChangeArrowheads="1"/>
        </xdr:cNvSpPr>
      </xdr:nvSpPr>
      <xdr:spPr bwMode="auto">
        <a:xfrm>
          <a:off x="2790825" y="6507480"/>
          <a:ext cx="1362075" cy="8191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ZBA Transfer to cover clearings</a:t>
          </a:r>
        </a:p>
      </xdr:txBody>
    </xdr:sp>
    <xdr:clientData/>
  </xdr:twoCellAnchor>
  <xdr:twoCellAnchor>
    <xdr:from>
      <xdr:col>14</xdr:col>
      <xdr:colOff>584200</xdr:colOff>
      <xdr:row>38</xdr:row>
      <xdr:rowOff>88900</xdr:rowOff>
    </xdr:from>
    <xdr:to>
      <xdr:col>18</xdr:col>
      <xdr:colOff>127000</xdr:colOff>
      <xdr:row>43</xdr:row>
      <xdr:rowOff>101600</xdr:rowOff>
    </xdr:to>
    <xdr:sp macro="" textlink="">
      <xdr:nvSpPr>
        <xdr:cNvPr id="19" name="AutoShape 66"/>
        <xdr:cNvSpPr>
          <a:spLocks noChangeArrowheads="1"/>
        </xdr:cNvSpPr>
      </xdr:nvSpPr>
      <xdr:spPr bwMode="auto">
        <a:xfrm flipH="1">
          <a:off x="9118600" y="7023100"/>
          <a:ext cx="1981200" cy="8509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EFT Funding as checks are written</a:t>
          </a:r>
        </a:p>
      </xdr:txBody>
    </xdr:sp>
    <xdr:clientData/>
  </xdr:twoCellAnchor>
  <xdr:twoCellAnchor>
    <xdr:from>
      <xdr:col>16</xdr:col>
      <xdr:colOff>317498</xdr:colOff>
      <xdr:row>27</xdr:row>
      <xdr:rowOff>19049</xdr:rowOff>
    </xdr:from>
    <xdr:to>
      <xdr:col>16</xdr:col>
      <xdr:colOff>317499</xdr:colOff>
      <xdr:row>38</xdr:row>
      <xdr:rowOff>66675</xdr:rowOff>
    </xdr:to>
    <xdr:sp macro="" textlink="">
      <xdr:nvSpPr>
        <xdr:cNvPr id="20" name="Line 68"/>
        <xdr:cNvSpPr>
          <a:spLocks noChangeShapeType="1"/>
        </xdr:cNvSpPr>
      </xdr:nvSpPr>
      <xdr:spPr bwMode="auto">
        <a:xfrm flipH="1" flipV="1">
          <a:off x="10071098" y="5109209"/>
          <a:ext cx="1" cy="1891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190501</xdr:colOff>
      <xdr:row>51</xdr:row>
      <xdr:rowOff>139701</xdr:rowOff>
    </xdr:from>
    <xdr:to>
      <xdr:col>18</xdr:col>
      <xdr:colOff>508001</xdr:colOff>
      <xdr:row>60</xdr:row>
      <xdr:rowOff>101601</xdr:rowOff>
    </xdr:to>
    <xdr:sp macro="" textlink="">
      <xdr:nvSpPr>
        <xdr:cNvPr id="21" name="Rectangle 69"/>
        <xdr:cNvSpPr>
          <a:spLocks noChangeArrowheads="1"/>
        </xdr:cNvSpPr>
      </xdr:nvSpPr>
      <xdr:spPr bwMode="auto">
        <a:xfrm>
          <a:off x="8724901" y="9253221"/>
          <a:ext cx="2755900" cy="1470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Funding Sources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292100</xdr:colOff>
      <xdr:row>43</xdr:row>
      <xdr:rowOff>31750</xdr:rowOff>
    </xdr:from>
    <xdr:to>
      <xdr:col>16</xdr:col>
      <xdr:colOff>307975</xdr:colOff>
      <xdr:row>52</xdr:row>
      <xdr:rowOff>50800</xdr:rowOff>
    </xdr:to>
    <xdr:sp macro="" textlink="">
      <xdr:nvSpPr>
        <xdr:cNvPr id="22" name="Line 70"/>
        <xdr:cNvSpPr>
          <a:spLocks noChangeShapeType="1"/>
        </xdr:cNvSpPr>
      </xdr:nvSpPr>
      <xdr:spPr bwMode="auto">
        <a:xfrm flipV="1">
          <a:off x="10045700" y="7804150"/>
          <a:ext cx="15875" cy="1527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533401</xdr:colOff>
      <xdr:row>10</xdr:row>
      <xdr:rowOff>161925</xdr:rowOff>
    </xdr:from>
    <xdr:to>
      <xdr:col>16</xdr:col>
      <xdr:colOff>292101</xdr:colOff>
      <xdr:row>16</xdr:row>
      <xdr:rowOff>127000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58201" y="2394585"/>
          <a:ext cx="1587500" cy="9709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238125</xdr:colOff>
      <xdr:row>5</xdr:row>
      <xdr:rowOff>209550</xdr:rowOff>
    </xdr:from>
    <xdr:to>
      <xdr:col>15</xdr:col>
      <xdr:colOff>247650</xdr:colOff>
      <xdr:row>11</xdr:row>
      <xdr:rowOff>28575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724525" y="1504950"/>
          <a:ext cx="3667125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Disbursement Bank</a:t>
          </a: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514350</xdr:colOff>
      <xdr:row>17</xdr:row>
      <xdr:rowOff>0</xdr:rowOff>
    </xdr:from>
    <xdr:to>
      <xdr:col>4</xdr:col>
      <xdr:colOff>495300</xdr:colOff>
      <xdr:row>27</xdr:row>
      <xdr:rowOff>95250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14350" y="3406140"/>
          <a:ext cx="2419350" cy="177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General Disbursement Account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Controlled Disbursement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Payee Postive Pay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488950</xdr:colOff>
      <xdr:row>17</xdr:row>
      <xdr:rowOff>92075</xdr:rowOff>
    </xdr:from>
    <xdr:to>
      <xdr:col>10</xdr:col>
      <xdr:colOff>431800</xdr:colOff>
      <xdr:row>26</xdr:row>
      <xdr:rowOff>47625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146550" y="3498215"/>
          <a:ext cx="2381250" cy="14643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DSS Disbursement Account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Controlled Disbursement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Payee Positive Pay</a:t>
          </a:r>
        </a:p>
      </xdr:txBody>
    </xdr:sp>
    <xdr:clientData/>
  </xdr:twoCellAnchor>
  <xdr:twoCellAnchor>
    <xdr:from>
      <xdr:col>14</xdr:col>
      <xdr:colOff>374650</xdr:colOff>
      <xdr:row>17</xdr:row>
      <xdr:rowOff>25400</xdr:rowOff>
    </xdr:from>
    <xdr:to>
      <xdr:col>19</xdr:col>
      <xdr:colOff>88900</xdr:colOff>
      <xdr:row>26</xdr:row>
      <xdr:rowOff>12700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8909050" y="3431540"/>
          <a:ext cx="2762250" cy="1496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Lottery Imprest Prize Account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General Disbursement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Payee Positive Pay</a:t>
          </a:r>
        </a:p>
      </xdr:txBody>
    </xdr:sp>
    <xdr:clientData/>
  </xdr:twoCellAnchor>
  <xdr:twoCellAnchor>
    <xdr:from>
      <xdr:col>2</xdr:col>
      <xdr:colOff>476250</xdr:colOff>
      <xdr:row>8</xdr:row>
      <xdr:rowOff>76200</xdr:rowOff>
    </xdr:from>
    <xdr:to>
      <xdr:col>9</xdr:col>
      <xdr:colOff>257175</xdr:colOff>
      <xdr:row>16</xdr:row>
      <xdr:rowOff>142875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 flipH="1">
          <a:off x="1695450" y="1973580"/>
          <a:ext cx="4048125" cy="14077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127000</xdr:colOff>
      <xdr:row>11</xdr:row>
      <xdr:rowOff>25400</xdr:rowOff>
    </xdr:from>
    <xdr:to>
      <xdr:col>10</xdr:col>
      <xdr:colOff>123824</xdr:colOff>
      <xdr:row>17</xdr:row>
      <xdr:rowOff>50800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5613400" y="2400300"/>
          <a:ext cx="606424" cy="101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31</xdr:row>
      <xdr:rowOff>95250</xdr:rowOff>
    </xdr:from>
    <xdr:to>
      <xdr:col>6</xdr:col>
      <xdr:colOff>276225</xdr:colOff>
      <xdr:row>44</xdr:row>
      <xdr:rowOff>66675</xdr:rowOff>
    </xdr:to>
    <xdr:sp macro="" textlink="">
      <xdr:nvSpPr>
        <xdr:cNvPr id="9" name="AutoShape 12"/>
        <xdr:cNvSpPr>
          <a:spLocks noChangeArrowheads="1"/>
        </xdr:cNvSpPr>
      </xdr:nvSpPr>
      <xdr:spPr bwMode="auto">
        <a:xfrm>
          <a:off x="47625" y="5676900"/>
          <a:ext cx="3257550" cy="2076450"/>
        </a:xfrm>
        <a:prstGeom prst="flowChartInputOutpu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Full Account Recon. Daily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On-Line Stop Pay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Serial Sorts (A, B, C, D, E, F, G, P)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Statement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Paid File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Stop Payment and Release File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O/S Totals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Complete O/S File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Monthly Account Analysis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Reconciliation of O/S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Images of Paid Checks</a:t>
          </a:r>
        </a:p>
      </xdr:txBody>
    </xdr:sp>
    <xdr:clientData/>
  </xdr:twoCellAnchor>
  <xdr:twoCellAnchor>
    <xdr:from>
      <xdr:col>2</xdr:col>
      <xdr:colOff>476250</xdr:colOff>
      <xdr:row>27</xdr:row>
      <xdr:rowOff>114300</xdr:rowOff>
    </xdr:from>
    <xdr:to>
      <xdr:col>2</xdr:col>
      <xdr:colOff>476250</xdr:colOff>
      <xdr:row>31</xdr:row>
      <xdr:rowOff>114300</xdr:rowOff>
    </xdr:to>
    <xdr:sp macro="" textlink="">
      <xdr:nvSpPr>
        <xdr:cNvPr id="10" name="Line 13"/>
        <xdr:cNvSpPr>
          <a:spLocks noChangeShapeType="1"/>
        </xdr:cNvSpPr>
      </xdr:nvSpPr>
      <xdr:spPr bwMode="auto">
        <a:xfrm>
          <a:off x="1695450" y="5196840"/>
          <a:ext cx="0" cy="670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3175</xdr:colOff>
      <xdr:row>31</xdr:row>
      <xdr:rowOff>76200</xdr:rowOff>
    </xdr:from>
    <xdr:to>
      <xdr:col>12</xdr:col>
      <xdr:colOff>209550</xdr:colOff>
      <xdr:row>44</xdr:row>
      <xdr:rowOff>19050</xdr:rowOff>
    </xdr:to>
    <xdr:sp macro="" textlink="">
      <xdr:nvSpPr>
        <xdr:cNvPr id="11" name="AutoShape 14"/>
        <xdr:cNvSpPr>
          <a:spLocks noChangeArrowheads="1"/>
        </xdr:cNvSpPr>
      </xdr:nvSpPr>
      <xdr:spPr bwMode="auto">
        <a:xfrm>
          <a:off x="3032125" y="5657850"/>
          <a:ext cx="3235325" cy="2047875"/>
        </a:xfrm>
        <a:prstGeom prst="flowChartInputOutpu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Full Account Recon. Daily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On-Line Stop Pay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Serial Sorts (J, K, L, M)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Statement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Paid File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Stop Payment and Release File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O/S Totals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Complete O/S File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Monthly Account Analysis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Reconciliation of O/S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Images of Paid Checks</a:t>
          </a:r>
        </a:p>
      </xdr:txBody>
    </xdr:sp>
    <xdr:clientData/>
  </xdr:twoCellAnchor>
  <xdr:twoCellAnchor>
    <xdr:from>
      <xdr:col>8</xdr:col>
      <xdr:colOff>476250</xdr:colOff>
      <xdr:row>26</xdr:row>
      <xdr:rowOff>130175</xdr:rowOff>
    </xdr:from>
    <xdr:to>
      <xdr:col>8</xdr:col>
      <xdr:colOff>476250</xdr:colOff>
      <xdr:row>31</xdr:row>
      <xdr:rowOff>28575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>
          <a:off x="5353050" y="5045075"/>
          <a:ext cx="0" cy="736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88900</xdr:colOff>
      <xdr:row>30</xdr:row>
      <xdr:rowOff>139700</xdr:rowOff>
    </xdr:from>
    <xdr:to>
      <xdr:col>22</xdr:col>
      <xdr:colOff>358775</xdr:colOff>
      <xdr:row>40</xdr:row>
      <xdr:rowOff>101600</xdr:rowOff>
    </xdr:to>
    <xdr:sp macro="" textlink="">
      <xdr:nvSpPr>
        <xdr:cNvPr id="13" name="AutoShape 18"/>
        <xdr:cNvSpPr>
          <a:spLocks noChangeArrowheads="1"/>
        </xdr:cNvSpPr>
      </xdr:nvSpPr>
      <xdr:spPr bwMode="auto">
        <a:xfrm>
          <a:off x="10452100" y="5725160"/>
          <a:ext cx="3317875" cy="1638300"/>
        </a:xfrm>
        <a:prstGeom prst="flowChartInputOutpu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Full Account Recon. Daily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On-line Stop Pay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Serial Sort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Paid File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Monthly Complete O/S File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Monthly Paid File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Monthly Statement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Monthly Account Analysis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Monthly Images of Paid Checks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19</xdr:col>
      <xdr:colOff>3175</xdr:colOff>
      <xdr:row>26</xdr:row>
      <xdr:rowOff>50800</xdr:rowOff>
    </xdr:from>
    <xdr:to>
      <xdr:col>19</xdr:col>
      <xdr:colOff>3175</xdr:colOff>
      <xdr:row>30</xdr:row>
      <xdr:rowOff>107950</xdr:rowOff>
    </xdr:to>
    <xdr:sp macro="" textlink="">
      <xdr:nvSpPr>
        <xdr:cNvPr id="14" name="Line 20"/>
        <xdr:cNvSpPr>
          <a:spLocks noChangeShapeType="1"/>
        </xdr:cNvSpPr>
      </xdr:nvSpPr>
      <xdr:spPr bwMode="auto">
        <a:xfrm>
          <a:off x="11585575" y="4965700"/>
          <a:ext cx="0" cy="7277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431800</xdr:colOff>
      <xdr:row>43</xdr:row>
      <xdr:rowOff>152400</xdr:rowOff>
    </xdr:from>
    <xdr:to>
      <xdr:col>17</xdr:col>
      <xdr:colOff>355600</xdr:colOff>
      <xdr:row>48</xdr:row>
      <xdr:rowOff>95250</xdr:rowOff>
    </xdr:to>
    <xdr:sp macro="" textlink="">
      <xdr:nvSpPr>
        <xdr:cNvPr id="15" name="AutoShape 22"/>
        <xdr:cNvSpPr>
          <a:spLocks noChangeArrowheads="1"/>
        </xdr:cNvSpPr>
      </xdr:nvSpPr>
      <xdr:spPr bwMode="auto">
        <a:xfrm>
          <a:off x="8356600" y="7917180"/>
          <a:ext cx="2362200" cy="781050"/>
        </a:xfrm>
        <a:prstGeom prst="flowChartInputOutpu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Analysis (Copy)</a:t>
          </a:r>
        </a:p>
      </xdr:txBody>
    </xdr:sp>
    <xdr:clientData/>
  </xdr:twoCellAnchor>
  <xdr:twoCellAnchor>
    <xdr:from>
      <xdr:col>16</xdr:col>
      <xdr:colOff>9525</xdr:colOff>
      <xdr:row>26</xdr:row>
      <xdr:rowOff>6350</xdr:rowOff>
    </xdr:from>
    <xdr:to>
      <xdr:col>16</xdr:col>
      <xdr:colOff>19050</xdr:colOff>
      <xdr:row>43</xdr:row>
      <xdr:rowOff>130175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>
          <a:off x="9763125" y="4921250"/>
          <a:ext cx="9525" cy="29737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</xdr:colOff>
      <xdr:row>59</xdr:row>
      <xdr:rowOff>19050</xdr:rowOff>
    </xdr:from>
    <xdr:to>
      <xdr:col>13</xdr:col>
      <xdr:colOff>28575</xdr:colOff>
      <xdr:row>68</xdr:row>
      <xdr:rowOff>85725</xdr:rowOff>
    </xdr:to>
    <xdr:sp macro="" textlink="">
      <xdr:nvSpPr>
        <xdr:cNvPr id="17" name="Oval 24"/>
        <xdr:cNvSpPr>
          <a:spLocks noChangeArrowheads="1"/>
        </xdr:cNvSpPr>
      </xdr:nvSpPr>
      <xdr:spPr bwMode="auto">
        <a:xfrm>
          <a:off x="4343400" y="10466070"/>
          <a:ext cx="3609975" cy="157543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State Treasurer's Office</a:t>
          </a:r>
        </a:p>
      </xdr:txBody>
    </xdr:sp>
    <xdr:clientData/>
  </xdr:twoCellAnchor>
  <xdr:twoCellAnchor>
    <xdr:from>
      <xdr:col>10</xdr:col>
      <xdr:colOff>88900</xdr:colOff>
      <xdr:row>52</xdr:row>
      <xdr:rowOff>28573</xdr:rowOff>
    </xdr:from>
    <xdr:to>
      <xdr:col>11</xdr:col>
      <xdr:colOff>146050</xdr:colOff>
      <xdr:row>59</xdr:row>
      <xdr:rowOff>25399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 flipV="1">
          <a:off x="6184900" y="9302113"/>
          <a:ext cx="666750" cy="11703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31750</xdr:colOff>
      <xdr:row>48</xdr:row>
      <xdr:rowOff>76200</xdr:rowOff>
    </xdr:from>
    <xdr:to>
      <xdr:col>12</xdr:col>
      <xdr:colOff>504825</xdr:colOff>
      <xdr:row>52</xdr:row>
      <xdr:rowOff>66675</xdr:rowOff>
    </xdr:to>
    <xdr:sp macro="" textlink="">
      <xdr:nvSpPr>
        <xdr:cNvPr id="19" name="AutoShape 26"/>
        <xdr:cNvSpPr>
          <a:spLocks noChangeArrowheads="1"/>
        </xdr:cNvSpPr>
      </xdr:nvSpPr>
      <xdr:spPr bwMode="auto">
        <a:xfrm>
          <a:off x="6127750" y="8679180"/>
          <a:ext cx="1692275" cy="66103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Checks Issued Files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Checks Cancelled Files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508000</xdr:colOff>
      <xdr:row>11</xdr:row>
      <xdr:rowOff>60325</xdr:rowOff>
    </xdr:from>
    <xdr:to>
      <xdr:col>13</xdr:col>
      <xdr:colOff>66675</xdr:colOff>
      <xdr:row>48</xdr:row>
      <xdr:rowOff>0</xdr:rowOff>
    </xdr:to>
    <xdr:sp macro="" textlink="">
      <xdr:nvSpPr>
        <xdr:cNvPr id="20" name="Line 27"/>
        <xdr:cNvSpPr>
          <a:spLocks noChangeShapeType="1"/>
        </xdr:cNvSpPr>
      </xdr:nvSpPr>
      <xdr:spPr bwMode="auto">
        <a:xfrm flipV="1">
          <a:off x="7213600" y="2460625"/>
          <a:ext cx="777875" cy="61423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219075</xdr:colOff>
      <xdr:row>44</xdr:row>
      <xdr:rowOff>76200</xdr:rowOff>
    </xdr:from>
    <xdr:to>
      <xdr:col>7</xdr:col>
      <xdr:colOff>257175</xdr:colOff>
      <xdr:row>61</xdr:row>
      <xdr:rowOff>76200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1438275" y="8008620"/>
          <a:ext cx="3086100" cy="2849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66675</xdr:colOff>
      <xdr:row>44</xdr:row>
      <xdr:rowOff>19050</xdr:rowOff>
    </xdr:from>
    <xdr:to>
      <xdr:col>8</xdr:col>
      <xdr:colOff>400050</xdr:colOff>
      <xdr:row>59</xdr:row>
      <xdr:rowOff>95250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4333875" y="7951470"/>
          <a:ext cx="942975" cy="2590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22225</xdr:colOff>
      <xdr:row>40</xdr:row>
      <xdr:rowOff>127000</xdr:rowOff>
    </xdr:from>
    <xdr:to>
      <xdr:col>19</xdr:col>
      <xdr:colOff>22225</xdr:colOff>
      <xdr:row>50</xdr:row>
      <xdr:rowOff>41275</xdr:rowOff>
    </xdr:to>
    <xdr:sp macro="" textlink="">
      <xdr:nvSpPr>
        <xdr:cNvPr id="23" name="Line 33"/>
        <xdr:cNvSpPr>
          <a:spLocks noChangeShapeType="1"/>
        </xdr:cNvSpPr>
      </xdr:nvSpPr>
      <xdr:spPr bwMode="auto">
        <a:xfrm>
          <a:off x="11604625" y="738886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66675</xdr:colOff>
      <xdr:row>50</xdr:row>
      <xdr:rowOff>25401</xdr:rowOff>
    </xdr:from>
    <xdr:to>
      <xdr:col>21</xdr:col>
      <xdr:colOff>28575</xdr:colOff>
      <xdr:row>58</xdr:row>
      <xdr:rowOff>12700</xdr:rowOff>
    </xdr:to>
    <xdr:sp macro="" textlink="">
      <xdr:nvSpPr>
        <xdr:cNvPr id="24" name="Oval 34"/>
        <xdr:cNvSpPr>
          <a:spLocks noChangeArrowheads="1"/>
        </xdr:cNvSpPr>
      </xdr:nvSpPr>
      <xdr:spPr bwMode="auto">
        <a:xfrm>
          <a:off x="10429875" y="8963661"/>
          <a:ext cx="2400300" cy="132841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Lottery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428624</xdr:colOff>
      <xdr:row>50</xdr:row>
      <xdr:rowOff>142874</xdr:rowOff>
    </xdr:from>
    <xdr:to>
      <xdr:col>17</xdr:col>
      <xdr:colOff>76200</xdr:colOff>
      <xdr:row>53</xdr:row>
      <xdr:rowOff>101599</xdr:rowOff>
    </xdr:to>
    <xdr:sp macro="" textlink="">
      <xdr:nvSpPr>
        <xdr:cNvPr id="25" name="Line 35"/>
        <xdr:cNvSpPr>
          <a:spLocks noChangeShapeType="1"/>
        </xdr:cNvSpPr>
      </xdr:nvSpPr>
      <xdr:spPr bwMode="auto">
        <a:xfrm flipH="1" flipV="1">
          <a:off x="7743824" y="9081134"/>
          <a:ext cx="2695576" cy="4616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209550</xdr:colOff>
      <xdr:row>48</xdr:row>
      <xdr:rowOff>104775</xdr:rowOff>
    </xdr:from>
    <xdr:to>
      <xdr:col>15</xdr:col>
      <xdr:colOff>257175</xdr:colOff>
      <xdr:row>60</xdr:row>
      <xdr:rowOff>133350</xdr:rowOff>
    </xdr:to>
    <xdr:sp macro="" textlink="">
      <xdr:nvSpPr>
        <xdr:cNvPr id="26" name="Line 35"/>
        <xdr:cNvSpPr>
          <a:spLocks noChangeShapeType="1"/>
        </xdr:cNvSpPr>
      </xdr:nvSpPr>
      <xdr:spPr bwMode="auto">
        <a:xfrm flipH="1">
          <a:off x="6267450" y="8439150"/>
          <a:ext cx="1562100" cy="1971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8"/>
  <sheetViews>
    <sheetView topLeftCell="A7" zoomScale="60" workbookViewId="0">
      <selection activeCell="E50" sqref="E50"/>
    </sheetView>
  </sheetViews>
  <sheetFormatPr defaultColWidth="8.83203125" defaultRowHeight="12.75" x14ac:dyDescent="0.2"/>
  <cols>
    <col min="1" max="16384" width="8.83203125" style="212"/>
  </cols>
  <sheetData>
    <row r="1" spans="1:20" ht="27" x14ac:dyDescent="0.2">
      <c r="A1" s="210" t="s">
        <v>201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20.25" x14ac:dyDescent="0.2">
      <c r="A3" s="213" t="s">
        <v>202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spans="1:20" ht="20.25" x14ac:dyDescent="0.2">
      <c r="A4" s="213" t="s">
        <v>203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ht="20.25" x14ac:dyDescent="0.2">
      <c r="A5" s="214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1:20" ht="20.25" x14ac:dyDescent="0.2">
      <c r="A6" s="214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</row>
    <row r="51" spans="1:26" x14ac:dyDescent="0.2">
      <c r="V51" s="215"/>
      <c r="W51" s="215"/>
      <c r="X51" s="215"/>
      <c r="Y51" s="215"/>
      <c r="Z51" s="215"/>
    </row>
    <row r="52" spans="1:26" x14ac:dyDescent="0.2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7"/>
      <c r="W52" s="217"/>
    </row>
    <row r="78" spans="2:2" ht="19.5" x14ac:dyDescent="0.35">
      <c r="B78" s="218"/>
    </row>
  </sheetData>
  <pageMargins left="2" right="0.75" top="1" bottom="1" header="0.5" footer="0.5"/>
  <pageSetup scale="45" orientation="landscape" r:id="rId1"/>
  <headerFooter alignWithMargins="0">
    <oddFooter>&amp;R&amp;12Appendix A
page 2 of 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3"/>
  <sheetViews>
    <sheetView workbookViewId="0">
      <selection activeCell="E26" sqref="E26"/>
    </sheetView>
  </sheetViews>
  <sheetFormatPr defaultColWidth="33" defaultRowHeight="18" customHeight="1" x14ac:dyDescent="0.25"/>
  <cols>
    <col min="1" max="1" width="33" style="3" customWidth="1"/>
    <col min="2" max="2" width="13.83203125" style="72" customWidth="1"/>
    <col min="3" max="3" width="14.83203125" style="72" customWidth="1"/>
    <col min="4" max="4" width="18.1640625" style="3" customWidth="1"/>
    <col min="5" max="5" width="68.83203125" style="3" customWidth="1"/>
    <col min="6" max="6" width="46.83203125" style="3" customWidth="1"/>
    <col min="7" max="16384" width="33" style="3"/>
  </cols>
  <sheetData>
    <row r="1" spans="1:5" ht="18" customHeight="1" x14ac:dyDescent="0.25">
      <c r="A1" s="68" t="s">
        <v>164</v>
      </c>
      <c r="B1" s="71"/>
      <c r="C1" s="71"/>
      <c r="D1" s="71"/>
      <c r="E1" s="71"/>
    </row>
    <row r="2" spans="1:5" ht="18" customHeight="1" x14ac:dyDescent="0.25">
      <c r="A2" s="68" t="s">
        <v>163</v>
      </c>
      <c r="B2" s="71"/>
      <c r="C2" s="71"/>
      <c r="D2" s="71"/>
      <c r="E2" s="71"/>
    </row>
    <row r="3" spans="1:5" ht="30" customHeight="1" x14ac:dyDescent="0.25">
      <c r="A3" s="68"/>
      <c r="B3" s="71"/>
      <c r="C3" s="71"/>
      <c r="D3" s="71"/>
      <c r="E3" s="71"/>
    </row>
    <row r="4" spans="1:5" ht="18" customHeight="1" x14ac:dyDescent="0.25">
      <c r="A4" s="69" t="s">
        <v>190</v>
      </c>
    </row>
    <row r="5" spans="1:5" ht="18" customHeight="1" x14ac:dyDescent="0.25">
      <c r="A5" s="69"/>
    </row>
    <row r="6" spans="1:5" ht="18" customHeight="1" x14ac:dyDescent="0.25">
      <c r="A6" s="69" t="s">
        <v>191</v>
      </c>
      <c r="D6" s="70"/>
    </row>
    <row r="7" spans="1:5" s="69" customFormat="1" ht="34.5" customHeight="1" x14ac:dyDescent="0.25">
      <c r="A7" s="73" t="s">
        <v>160</v>
      </c>
      <c r="B7" s="74" t="s">
        <v>159</v>
      </c>
      <c r="C7" s="74" t="s">
        <v>158</v>
      </c>
      <c r="D7" s="74" t="s">
        <v>157</v>
      </c>
      <c r="E7" s="73" t="s">
        <v>192</v>
      </c>
    </row>
    <row r="8" spans="1:5" ht="18" customHeight="1" x14ac:dyDescent="0.25">
      <c r="A8" s="75" t="s">
        <v>156</v>
      </c>
      <c r="B8" s="76">
        <v>1</v>
      </c>
      <c r="C8" s="76">
        <v>1</v>
      </c>
      <c r="D8" s="77" t="s">
        <v>155</v>
      </c>
      <c r="E8" s="75" t="s">
        <v>154</v>
      </c>
    </row>
    <row r="9" spans="1:5" ht="18" customHeight="1" x14ac:dyDescent="0.25">
      <c r="A9" s="75" t="s">
        <v>153</v>
      </c>
      <c r="B9" s="76">
        <v>2</v>
      </c>
      <c r="C9" s="76">
        <v>17</v>
      </c>
      <c r="D9" s="77" t="s">
        <v>152</v>
      </c>
      <c r="E9" s="75"/>
    </row>
    <row r="10" spans="1:5" ht="18" customHeight="1" x14ac:dyDescent="0.25">
      <c r="A10" s="75" t="s">
        <v>151</v>
      </c>
      <c r="B10" s="76">
        <v>19</v>
      </c>
      <c r="C10" s="76">
        <v>14</v>
      </c>
      <c r="D10" s="77" t="s">
        <v>150</v>
      </c>
      <c r="E10" s="75"/>
    </row>
    <row r="11" spans="1:5" ht="18" customHeight="1" x14ac:dyDescent="0.25">
      <c r="A11" s="75" t="s">
        <v>145</v>
      </c>
      <c r="B11" s="76">
        <v>33</v>
      </c>
      <c r="C11" s="76">
        <v>10</v>
      </c>
      <c r="D11" s="77" t="s">
        <v>144</v>
      </c>
      <c r="E11" s="75"/>
    </row>
    <row r="12" spans="1:5" ht="18" customHeight="1" x14ac:dyDescent="0.25">
      <c r="A12" s="75" t="s">
        <v>143</v>
      </c>
      <c r="B12" s="76">
        <v>43</v>
      </c>
      <c r="C12" s="76">
        <v>8</v>
      </c>
      <c r="D12" s="77" t="s">
        <v>130</v>
      </c>
      <c r="E12" s="75" t="s">
        <v>142</v>
      </c>
    </row>
    <row r="13" spans="1:5" ht="18" customHeight="1" x14ac:dyDescent="0.25">
      <c r="A13" s="75" t="s">
        <v>141</v>
      </c>
      <c r="B13" s="76">
        <v>51</v>
      </c>
      <c r="C13" s="76">
        <v>30</v>
      </c>
      <c r="D13" s="77" t="s">
        <v>136</v>
      </c>
      <c r="E13" s="75"/>
    </row>
    <row r="14" spans="1:5" ht="31.5" customHeight="1" x14ac:dyDescent="0.25">
      <c r="A14" s="75" t="s">
        <v>140</v>
      </c>
      <c r="B14" s="76">
        <v>81</v>
      </c>
      <c r="C14" s="76">
        <v>10</v>
      </c>
      <c r="D14" s="77" t="s">
        <v>134</v>
      </c>
      <c r="E14" s="75"/>
    </row>
    <row r="15" spans="1:5" ht="18" customHeight="1" x14ac:dyDescent="0.25">
      <c r="A15" s="75" t="s">
        <v>139</v>
      </c>
      <c r="B15" s="76">
        <v>91</v>
      </c>
      <c r="C15" s="76">
        <v>40</v>
      </c>
      <c r="D15" s="77" t="s">
        <v>132</v>
      </c>
      <c r="E15" s="75" t="s">
        <v>138</v>
      </c>
    </row>
    <row r="16" spans="1:5" ht="18" customHeight="1" x14ac:dyDescent="0.25">
      <c r="A16" s="75" t="s">
        <v>137</v>
      </c>
      <c r="B16" s="76">
        <v>131</v>
      </c>
      <c r="C16" s="76">
        <v>30</v>
      </c>
      <c r="D16" s="77" t="s">
        <v>136</v>
      </c>
      <c r="E16" s="75"/>
    </row>
    <row r="17" spans="1:5" ht="22.5" customHeight="1" x14ac:dyDescent="0.25">
      <c r="A17" s="75" t="s">
        <v>135</v>
      </c>
      <c r="B17" s="76">
        <v>161</v>
      </c>
      <c r="C17" s="76">
        <v>10</v>
      </c>
      <c r="D17" s="77" t="s">
        <v>134</v>
      </c>
      <c r="E17" s="75"/>
    </row>
    <row r="18" spans="1:5" ht="30.75" customHeight="1" x14ac:dyDescent="0.25">
      <c r="A18" s="75" t="s">
        <v>133</v>
      </c>
      <c r="B18" s="76">
        <v>171</v>
      </c>
      <c r="C18" s="76">
        <v>40</v>
      </c>
      <c r="D18" s="77" t="s">
        <v>132</v>
      </c>
      <c r="E18" s="75"/>
    </row>
    <row r="19" spans="1:5" ht="18" customHeight="1" x14ac:dyDescent="0.25">
      <c r="A19" s="75" t="s">
        <v>131</v>
      </c>
      <c r="B19" s="76">
        <v>211</v>
      </c>
      <c r="C19" s="76">
        <v>8</v>
      </c>
      <c r="D19" s="77" t="s">
        <v>130</v>
      </c>
      <c r="E19" s="75" t="s">
        <v>193</v>
      </c>
    </row>
    <row r="20" spans="1:5" ht="18" customHeight="1" x14ac:dyDescent="0.25">
      <c r="A20" s="78"/>
      <c r="B20" s="79"/>
      <c r="C20" s="79"/>
      <c r="D20" s="78"/>
      <c r="E20" s="78"/>
    </row>
    <row r="21" spans="1:5" ht="18" customHeight="1" x14ac:dyDescent="0.25">
      <c r="A21" s="198" t="s">
        <v>186</v>
      </c>
    </row>
    <row r="22" spans="1:5" ht="18" customHeight="1" x14ac:dyDescent="0.25">
      <c r="A22" s="70" t="s">
        <v>194</v>
      </c>
    </row>
    <row r="23" spans="1:5" ht="18" customHeight="1" x14ac:dyDescent="0.25">
      <c r="A23" s="198" t="s">
        <v>195</v>
      </c>
    </row>
  </sheetData>
  <pageMargins left="0.5" right="0.5" top="0.25" bottom="0.25" header="0.5" footer="0"/>
  <pageSetup scale="95" orientation="landscape" horizontalDpi="1200" verticalDpi="1200" r:id="rId1"/>
  <headerFooter alignWithMargins="0">
    <oddFooter>&amp;R&amp;12Appendix C
page 6 of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0"/>
  <sheetViews>
    <sheetView zoomScaleNormal="100" workbookViewId="0">
      <selection activeCell="J51" sqref="J51"/>
    </sheetView>
  </sheetViews>
  <sheetFormatPr defaultRowHeight="15.75" x14ac:dyDescent="0.25"/>
  <cols>
    <col min="1" max="1" width="19.5" style="107" customWidth="1"/>
    <col min="2" max="2" width="6.5" style="107" customWidth="1"/>
    <col min="3" max="3" width="19.6640625" style="107" customWidth="1"/>
    <col min="4" max="4" width="4" style="107" customWidth="1"/>
    <col min="5" max="8" width="18.83203125" style="107" customWidth="1"/>
    <col min="9" max="9" width="3.5" style="107" customWidth="1"/>
    <col min="10" max="10" width="18.6640625" style="107" customWidth="1"/>
    <col min="11" max="253" width="9.33203125" style="107"/>
    <col min="254" max="254" width="11.83203125" style="107" bestFit="1" customWidth="1"/>
    <col min="255" max="255" width="6.5" style="107" customWidth="1"/>
    <col min="256" max="256" width="3.6640625" style="107" customWidth="1"/>
    <col min="257" max="257" width="19.6640625" style="107" customWidth="1"/>
    <col min="258" max="258" width="4" style="107" customWidth="1"/>
    <col min="259" max="259" width="15" style="107" bestFit="1" customWidth="1"/>
    <col min="260" max="260" width="8.6640625" style="107" customWidth="1"/>
    <col min="261" max="261" width="13.1640625" style="107" bestFit="1" customWidth="1"/>
    <col min="262" max="264" width="9.33203125" style="107"/>
    <col min="265" max="265" width="4.1640625" style="107" customWidth="1"/>
    <col min="266" max="266" width="15" style="107" bestFit="1" customWidth="1"/>
    <col min="267" max="509" width="9.33203125" style="107"/>
    <col min="510" max="510" width="11.83203125" style="107" bestFit="1" customWidth="1"/>
    <col min="511" max="511" width="6.5" style="107" customWidth="1"/>
    <col min="512" max="512" width="3.6640625" style="107" customWidth="1"/>
    <col min="513" max="513" width="19.6640625" style="107" customWidth="1"/>
    <col min="514" max="514" width="4" style="107" customWidth="1"/>
    <col min="515" max="515" width="15" style="107" bestFit="1" customWidth="1"/>
    <col min="516" max="516" width="8.6640625" style="107" customWidth="1"/>
    <col min="517" max="517" width="13.1640625" style="107" bestFit="1" customWidth="1"/>
    <col min="518" max="520" width="9.33203125" style="107"/>
    <col min="521" max="521" width="4.1640625" style="107" customWidth="1"/>
    <col min="522" max="522" width="15" style="107" bestFit="1" customWidth="1"/>
    <col min="523" max="765" width="9.33203125" style="107"/>
    <col min="766" max="766" width="11.83203125" style="107" bestFit="1" customWidth="1"/>
    <col min="767" max="767" width="6.5" style="107" customWidth="1"/>
    <col min="768" max="768" width="3.6640625" style="107" customWidth="1"/>
    <col min="769" max="769" width="19.6640625" style="107" customWidth="1"/>
    <col min="770" max="770" width="4" style="107" customWidth="1"/>
    <col min="771" max="771" width="15" style="107" bestFit="1" customWidth="1"/>
    <col min="772" max="772" width="8.6640625" style="107" customWidth="1"/>
    <col min="773" max="773" width="13.1640625" style="107" bestFit="1" customWidth="1"/>
    <col min="774" max="776" width="9.33203125" style="107"/>
    <col min="777" max="777" width="4.1640625" style="107" customWidth="1"/>
    <col min="778" max="778" width="15" style="107" bestFit="1" customWidth="1"/>
    <col min="779" max="1021" width="9.33203125" style="107"/>
    <col min="1022" max="1022" width="11.83203125" style="107" bestFit="1" customWidth="1"/>
    <col min="1023" max="1023" width="6.5" style="107" customWidth="1"/>
    <col min="1024" max="1024" width="3.6640625" style="107" customWidth="1"/>
    <col min="1025" max="1025" width="19.6640625" style="107" customWidth="1"/>
    <col min="1026" max="1026" width="4" style="107" customWidth="1"/>
    <col min="1027" max="1027" width="15" style="107" bestFit="1" customWidth="1"/>
    <col min="1028" max="1028" width="8.6640625" style="107" customWidth="1"/>
    <col min="1029" max="1029" width="13.1640625" style="107" bestFit="1" customWidth="1"/>
    <col min="1030" max="1032" width="9.33203125" style="107"/>
    <col min="1033" max="1033" width="4.1640625" style="107" customWidth="1"/>
    <col min="1034" max="1034" width="15" style="107" bestFit="1" customWidth="1"/>
    <col min="1035" max="1277" width="9.33203125" style="107"/>
    <col min="1278" max="1278" width="11.83203125" style="107" bestFit="1" customWidth="1"/>
    <col min="1279" max="1279" width="6.5" style="107" customWidth="1"/>
    <col min="1280" max="1280" width="3.6640625" style="107" customWidth="1"/>
    <col min="1281" max="1281" width="19.6640625" style="107" customWidth="1"/>
    <col min="1282" max="1282" width="4" style="107" customWidth="1"/>
    <col min="1283" max="1283" width="15" style="107" bestFit="1" customWidth="1"/>
    <col min="1284" max="1284" width="8.6640625" style="107" customWidth="1"/>
    <col min="1285" max="1285" width="13.1640625" style="107" bestFit="1" customWidth="1"/>
    <col min="1286" max="1288" width="9.33203125" style="107"/>
    <col min="1289" max="1289" width="4.1640625" style="107" customWidth="1"/>
    <col min="1290" max="1290" width="15" style="107" bestFit="1" customWidth="1"/>
    <col min="1291" max="1533" width="9.33203125" style="107"/>
    <col min="1534" max="1534" width="11.83203125" style="107" bestFit="1" customWidth="1"/>
    <col min="1535" max="1535" width="6.5" style="107" customWidth="1"/>
    <col min="1536" max="1536" width="3.6640625" style="107" customWidth="1"/>
    <col min="1537" max="1537" width="19.6640625" style="107" customWidth="1"/>
    <col min="1538" max="1538" width="4" style="107" customWidth="1"/>
    <col min="1539" max="1539" width="15" style="107" bestFit="1" customWidth="1"/>
    <col min="1540" max="1540" width="8.6640625" style="107" customWidth="1"/>
    <col min="1541" max="1541" width="13.1640625" style="107" bestFit="1" customWidth="1"/>
    <col min="1542" max="1544" width="9.33203125" style="107"/>
    <col min="1545" max="1545" width="4.1640625" style="107" customWidth="1"/>
    <col min="1546" max="1546" width="15" style="107" bestFit="1" customWidth="1"/>
    <col min="1547" max="1789" width="9.33203125" style="107"/>
    <col min="1790" max="1790" width="11.83203125" style="107" bestFit="1" customWidth="1"/>
    <col min="1791" max="1791" width="6.5" style="107" customWidth="1"/>
    <col min="1792" max="1792" width="3.6640625" style="107" customWidth="1"/>
    <col min="1793" max="1793" width="19.6640625" style="107" customWidth="1"/>
    <col min="1794" max="1794" width="4" style="107" customWidth="1"/>
    <col min="1795" max="1795" width="15" style="107" bestFit="1" customWidth="1"/>
    <col min="1796" max="1796" width="8.6640625" style="107" customWidth="1"/>
    <col min="1797" max="1797" width="13.1640625" style="107" bestFit="1" customWidth="1"/>
    <col min="1798" max="1800" width="9.33203125" style="107"/>
    <col min="1801" max="1801" width="4.1640625" style="107" customWidth="1"/>
    <col min="1802" max="1802" width="15" style="107" bestFit="1" customWidth="1"/>
    <col min="1803" max="2045" width="9.33203125" style="107"/>
    <col min="2046" max="2046" width="11.83203125" style="107" bestFit="1" customWidth="1"/>
    <col min="2047" max="2047" width="6.5" style="107" customWidth="1"/>
    <col min="2048" max="2048" width="3.6640625" style="107" customWidth="1"/>
    <col min="2049" max="2049" width="19.6640625" style="107" customWidth="1"/>
    <col min="2050" max="2050" width="4" style="107" customWidth="1"/>
    <col min="2051" max="2051" width="15" style="107" bestFit="1" customWidth="1"/>
    <col min="2052" max="2052" width="8.6640625" style="107" customWidth="1"/>
    <col min="2053" max="2053" width="13.1640625" style="107" bestFit="1" customWidth="1"/>
    <col min="2054" max="2056" width="9.33203125" style="107"/>
    <col min="2057" max="2057" width="4.1640625" style="107" customWidth="1"/>
    <col min="2058" max="2058" width="15" style="107" bestFit="1" customWidth="1"/>
    <col min="2059" max="2301" width="9.33203125" style="107"/>
    <col min="2302" max="2302" width="11.83203125" style="107" bestFit="1" customWidth="1"/>
    <col min="2303" max="2303" width="6.5" style="107" customWidth="1"/>
    <col min="2304" max="2304" width="3.6640625" style="107" customWidth="1"/>
    <col min="2305" max="2305" width="19.6640625" style="107" customWidth="1"/>
    <col min="2306" max="2306" width="4" style="107" customWidth="1"/>
    <col min="2307" max="2307" width="15" style="107" bestFit="1" customWidth="1"/>
    <col min="2308" max="2308" width="8.6640625" style="107" customWidth="1"/>
    <col min="2309" max="2309" width="13.1640625" style="107" bestFit="1" customWidth="1"/>
    <col min="2310" max="2312" width="9.33203125" style="107"/>
    <col min="2313" max="2313" width="4.1640625" style="107" customWidth="1"/>
    <col min="2314" max="2314" width="15" style="107" bestFit="1" customWidth="1"/>
    <col min="2315" max="2557" width="9.33203125" style="107"/>
    <col min="2558" max="2558" width="11.83203125" style="107" bestFit="1" customWidth="1"/>
    <col min="2559" max="2559" width="6.5" style="107" customWidth="1"/>
    <col min="2560" max="2560" width="3.6640625" style="107" customWidth="1"/>
    <col min="2561" max="2561" width="19.6640625" style="107" customWidth="1"/>
    <col min="2562" max="2562" width="4" style="107" customWidth="1"/>
    <col min="2563" max="2563" width="15" style="107" bestFit="1" customWidth="1"/>
    <col min="2564" max="2564" width="8.6640625" style="107" customWidth="1"/>
    <col min="2565" max="2565" width="13.1640625" style="107" bestFit="1" customWidth="1"/>
    <col min="2566" max="2568" width="9.33203125" style="107"/>
    <col min="2569" max="2569" width="4.1640625" style="107" customWidth="1"/>
    <col min="2570" max="2570" width="15" style="107" bestFit="1" customWidth="1"/>
    <col min="2571" max="2813" width="9.33203125" style="107"/>
    <col min="2814" max="2814" width="11.83203125" style="107" bestFit="1" customWidth="1"/>
    <col min="2815" max="2815" width="6.5" style="107" customWidth="1"/>
    <col min="2816" max="2816" width="3.6640625" style="107" customWidth="1"/>
    <col min="2817" max="2817" width="19.6640625" style="107" customWidth="1"/>
    <col min="2818" max="2818" width="4" style="107" customWidth="1"/>
    <col min="2819" max="2819" width="15" style="107" bestFit="1" customWidth="1"/>
    <col min="2820" max="2820" width="8.6640625" style="107" customWidth="1"/>
    <col min="2821" max="2821" width="13.1640625" style="107" bestFit="1" customWidth="1"/>
    <col min="2822" max="2824" width="9.33203125" style="107"/>
    <col min="2825" max="2825" width="4.1640625" style="107" customWidth="1"/>
    <col min="2826" max="2826" width="15" style="107" bestFit="1" customWidth="1"/>
    <col min="2827" max="3069" width="9.33203125" style="107"/>
    <col min="3070" max="3070" width="11.83203125" style="107" bestFit="1" customWidth="1"/>
    <col min="3071" max="3071" width="6.5" style="107" customWidth="1"/>
    <col min="3072" max="3072" width="3.6640625" style="107" customWidth="1"/>
    <col min="3073" max="3073" width="19.6640625" style="107" customWidth="1"/>
    <col min="3074" max="3074" width="4" style="107" customWidth="1"/>
    <col min="3075" max="3075" width="15" style="107" bestFit="1" customWidth="1"/>
    <col min="3076" max="3076" width="8.6640625" style="107" customWidth="1"/>
    <col min="3077" max="3077" width="13.1640625" style="107" bestFit="1" customWidth="1"/>
    <col min="3078" max="3080" width="9.33203125" style="107"/>
    <col min="3081" max="3081" width="4.1640625" style="107" customWidth="1"/>
    <col min="3082" max="3082" width="15" style="107" bestFit="1" customWidth="1"/>
    <col min="3083" max="3325" width="9.33203125" style="107"/>
    <col min="3326" max="3326" width="11.83203125" style="107" bestFit="1" customWidth="1"/>
    <col min="3327" max="3327" width="6.5" style="107" customWidth="1"/>
    <col min="3328" max="3328" width="3.6640625" style="107" customWidth="1"/>
    <col min="3329" max="3329" width="19.6640625" style="107" customWidth="1"/>
    <col min="3330" max="3330" width="4" style="107" customWidth="1"/>
    <col min="3331" max="3331" width="15" style="107" bestFit="1" customWidth="1"/>
    <col min="3332" max="3332" width="8.6640625" style="107" customWidth="1"/>
    <col min="3333" max="3333" width="13.1640625" style="107" bestFit="1" customWidth="1"/>
    <col min="3334" max="3336" width="9.33203125" style="107"/>
    <col min="3337" max="3337" width="4.1640625" style="107" customWidth="1"/>
    <col min="3338" max="3338" width="15" style="107" bestFit="1" customWidth="1"/>
    <col min="3339" max="3581" width="9.33203125" style="107"/>
    <col min="3582" max="3582" width="11.83203125" style="107" bestFit="1" customWidth="1"/>
    <col min="3583" max="3583" width="6.5" style="107" customWidth="1"/>
    <col min="3584" max="3584" width="3.6640625" style="107" customWidth="1"/>
    <col min="3585" max="3585" width="19.6640625" style="107" customWidth="1"/>
    <col min="3586" max="3586" width="4" style="107" customWidth="1"/>
    <col min="3587" max="3587" width="15" style="107" bestFit="1" customWidth="1"/>
    <col min="3588" max="3588" width="8.6640625" style="107" customWidth="1"/>
    <col min="3589" max="3589" width="13.1640625" style="107" bestFit="1" customWidth="1"/>
    <col min="3590" max="3592" width="9.33203125" style="107"/>
    <col min="3593" max="3593" width="4.1640625" style="107" customWidth="1"/>
    <col min="3594" max="3594" width="15" style="107" bestFit="1" customWidth="1"/>
    <col min="3595" max="3837" width="9.33203125" style="107"/>
    <col min="3838" max="3838" width="11.83203125" style="107" bestFit="1" customWidth="1"/>
    <col min="3839" max="3839" width="6.5" style="107" customWidth="1"/>
    <col min="3840" max="3840" width="3.6640625" style="107" customWidth="1"/>
    <col min="3841" max="3841" width="19.6640625" style="107" customWidth="1"/>
    <col min="3842" max="3842" width="4" style="107" customWidth="1"/>
    <col min="3843" max="3843" width="15" style="107" bestFit="1" customWidth="1"/>
    <col min="3844" max="3844" width="8.6640625" style="107" customWidth="1"/>
    <col min="3845" max="3845" width="13.1640625" style="107" bestFit="1" customWidth="1"/>
    <col min="3846" max="3848" width="9.33203125" style="107"/>
    <col min="3849" max="3849" width="4.1640625" style="107" customWidth="1"/>
    <col min="3850" max="3850" width="15" style="107" bestFit="1" customWidth="1"/>
    <col min="3851" max="4093" width="9.33203125" style="107"/>
    <col min="4094" max="4094" width="11.83203125" style="107" bestFit="1" customWidth="1"/>
    <col min="4095" max="4095" width="6.5" style="107" customWidth="1"/>
    <col min="4096" max="4096" width="3.6640625" style="107" customWidth="1"/>
    <col min="4097" max="4097" width="19.6640625" style="107" customWidth="1"/>
    <col min="4098" max="4098" width="4" style="107" customWidth="1"/>
    <col min="4099" max="4099" width="15" style="107" bestFit="1" customWidth="1"/>
    <col min="4100" max="4100" width="8.6640625" style="107" customWidth="1"/>
    <col min="4101" max="4101" width="13.1640625" style="107" bestFit="1" customWidth="1"/>
    <col min="4102" max="4104" width="9.33203125" style="107"/>
    <col min="4105" max="4105" width="4.1640625" style="107" customWidth="1"/>
    <col min="4106" max="4106" width="15" style="107" bestFit="1" customWidth="1"/>
    <col min="4107" max="4349" width="9.33203125" style="107"/>
    <col min="4350" max="4350" width="11.83203125" style="107" bestFit="1" customWidth="1"/>
    <col min="4351" max="4351" width="6.5" style="107" customWidth="1"/>
    <col min="4352" max="4352" width="3.6640625" style="107" customWidth="1"/>
    <col min="4353" max="4353" width="19.6640625" style="107" customWidth="1"/>
    <col min="4354" max="4354" width="4" style="107" customWidth="1"/>
    <col min="4355" max="4355" width="15" style="107" bestFit="1" customWidth="1"/>
    <col min="4356" max="4356" width="8.6640625" style="107" customWidth="1"/>
    <col min="4357" max="4357" width="13.1640625" style="107" bestFit="1" customWidth="1"/>
    <col min="4358" max="4360" width="9.33203125" style="107"/>
    <col min="4361" max="4361" width="4.1640625" style="107" customWidth="1"/>
    <col min="4362" max="4362" width="15" style="107" bestFit="1" customWidth="1"/>
    <col min="4363" max="4605" width="9.33203125" style="107"/>
    <col min="4606" max="4606" width="11.83203125" style="107" bestFit="1" customWidth="1"/>
    <col min="4607" max="4607" width="6.5" style="107" customWidth="1"/>
    <col min="4608" max="4608" width="3.6640625" style="107" customWidth="1"/>
    <col min="4609" max="4609" width="19.6640625" style="107" customWidth="1"/>
    <col min="4610" max="4610" width="4" style="107" customWidth="1"/>
    <col min="4611" max="4611" width="15" style="107" bestFit="1" customWidth="1"/>
    <col min="4612" max="4612" width="8.6640625" style="107" customWidth="1"/>
    <col min="4613" max="4613" width="13.1640625" style="107" bestFit="1" customWidth="1"/>
    <col min="4614" max="4616" width="9.33203125" style="107"/>
    <col min="4617" max="4617" width="4.1640625" style="107" customWidth="1"/>
    <col min="4618" max="4618" width="15" style="107" bestFit="1" customWidth="1"/>
    <col min="4619" max="4861" width="9.33203125" style="107"/>
    <col min="4862" max="4862" width="11.83203125" style="107" bestFit="1" customWidth="1"/>
    <col min="4863" max="4863" width="6.5" style="107" customWidth="1"/>
    <col min="4864" max="4864" width="3.6640625" style="107" customWidth="1"/>
    <col min="4865" max="4865" width="19.6640625" style="107" customWidth="1"/>
    <col min="4866" max="4866" width="4" style="107" customWidth="1"/>
    <col min="4867" max="4867" width="15" style="107" bestFit="1" customWidth="1"/>
    <col min="4868" max="4868" width="8.6640625" style="107" customWidth="1"/>
    <col min="4869" max="4869" width="13.1640625" style="107" bestFit="1" customWidth="1"/>
    <col min="4870" max="4872" width="9.33203125" style="107"/>
    <col min="4873" max="4873" width="4.1640625" style="107" customWidth="1"/>
    <col min="4874" max="4874" width="15" style="107" bestFit="1" customWidth="1"/>
    <col min="4875" max="5117" width="9.33203125" style="107"/>
    <col min="5118" max="5118" width="11.83203125" style="107" bestFit="1" customWidth="1"/>
    <col min="5119" max="5119" width="6.5" style="107" customWidth="1"/>
    <col min="5120" max="5120" width="3.6640625" style="107" customWidth="1"/>
    <col min="5121" max="5121" width="19.6640625" style="107" customWidth="1"/>
    <col min="5122" max="5122" width="4" style="107" customWidth="1"/>
    <col min="5123" max="5123" width="15" style="107" bestFit="1" customWidth="1"/>
    <col min="5124" max="5124" width="8.6640625" style="107" customWidth="1"/>
    <col min="5125" max="5125" width="13.1640625" style="107" bestFit="1" customWidth="1"/>
    <col min="5126" max="5128" width="9.33203125" style="107"/>
    <col min="5129" max="5129" width="4.1640625" style="107" customWidth="1"/>
    <col min="5130" max="5130" width="15" style="107" bestFit="1" customWidth="1"/>
    <col min="5131" max="5373" width="9.33203125" style="107"/>
    <col min="5374" max="5374" width="11.83203125" style="107" bestFit="1" customWidth="1"/>
    <col min="5375" max="5375" width="6.5" style="107" customWidth="1"/>
    <col min="5376" max="5376" width="3.6640625" style="107" customWidth="1"/>
    <col min="5377" max="5377" width="19.6640625" style="107" customWidth="1"/>
    <col min="5378" max="5378" width="4" style="107" customWidth="1"/>
    <col min="5379" max="5379" width="15" style="107" bestFit="1" customWidth="1"/>
    <col min="5380" max="5380" width="8.6640625" style="107" customWidth="1"/>
    <col min="5381" max="5381" width="13.1640625" style="107" bestFit="1" customWidth="1"/>
    <col min="5382" max="5384" width="9.33203125" style="107"/>
    <col min="5385" max="5385" width="4.1640625" style="107" customWidth="1"/>
    <col min="5386" max="5386" width="15" style="107" bestFit="1" customWidth="1"/>
    <col min="5387" max="5629" width="9.33203125" style="107"/>
    <col min="5630" max="5630" width="11.83203125" style="107" bestFit="1" customWidth="1"/>
    <col min="5631" max="5631" width="6.5" style="107" customWidth="1"/>
    <col min="5632" max="5632" width="3.6640625" style="107" customWidth="1"/>
    <col min="5633" max="5633" width="19.6640625" style="107" customWidth="1"/>
    <col min="5634" max="5634" width="4" style="107" customWidth="1"/>
    <col min="5635" max="5635" width="15" style="107" bestFit="1" customWidth="1"/>
    <col min="5636" max="5636" width="8.6640625" style="107" customWidth="1"/>
    <col min="5637" max="5637" width="13.1640625" style="107" bestFit="1" customWidth="1"/>
    <col min="5638" max="5640" width="9.33203125" style="107"/>
    <col min="5641" max="5641" width="4.1640625" style="107" customWidth="1"/>
    <col min="5642" max="5642" width="15" style="107" bestFit="1" customWidth="1"/>
    <col min="5643" max="5885" width="9.33203125" style="107"/>
    <col min="5886" max="5886" width="11.83203125" style="107" bestFit="1" customWidth="1"/>
    <col min="5887" max="5887" width="6.5" style="107" customWidth="1"/>
    <col min="5888" max="5888" width="3.6640625" style="107" customWidth="1"/>
    <col min="5889" max="5889" width="19.6640625" style="107" customWidth="1"/>
    <col min="5890" max="5890" width="4" style="107" customWidth="1"/>
    <col min="5891" max="5891" width="15" style="107" bestFit="1" customWidth="1"/>
    <col min="5892" max="5892" width="8.6640625" style="107" customWidth="1"/>
    <col min="5893" max="5893" width="13.1640625" style="107" bestFit="1" customWidth="1"/>
    <col min="5894" max="5896" width="9.33203125" style="107"/>
    <col min="5897" max="5897" width="4.1640625" style="107" customWidth="1"/>
    <col min="5898" max="5898" width="15" style="107" bestFit="1" customWidth="1"/>
    <col min="5899" max="6141" width="9.33203125" style="107"/>
    <col min="6142" max="6142" width="11.83203125" style="107" bestFit="1" customWidth="1"/>
    <col min="6143" max="6143" width="6.5" style="107" customWidth="1"/>
    <col min="6144" max="6144" width="3.6640625" style="107" customWidth="1"/>
    <col min="6145" max="6145" width="19.6640625" style="107" customWidth="1"/>
    <col min="6146" max="6146" width="4" style="107" customWidth="1"/>
    <col min="6147" max="6147" width="15" style="107" bestFit="1" customWidth="1"/>
    <col min="6148" max="6148" width="8.6640625" style="107" customWidth="1"/>
    <col min="6149" max="6149" width="13.1640625" style="107" bestFit="1" customWidth="1"/>
    <col min="6150" max="6152" width="9.33203125" style="107"/>
    <col min="6153" max="6153" width="4.1640625" style="107" customWidth="1"/>
    <col min="6154" max="6154" width="15" style="107" bestFit="1" customWidth="1"/>
    <col min="6155" max="6397" width="9.33203125" style="107"/>
    <col min="6398" max="6398" width="11.83203125" style="107" bestFit="1" customWidth="1"/>
    <col min="6399" max="6399" width="6.5" style="107" customWidth="1"/>
    <col min="6400" max="6400" width="3.6640625" style="107" customWidth="1"/>
    <col min="6401" max="6401" width="19.6640625" style="107" customWidth="1"/>
    <col min="6402" max="6402" width="4" style="107" customWidth="1"/>
    <col min="6403" max="6403" width="15" style="107" bestFit="1" customWidth="1"/>
    <col min="6404" max="6404" width="8.6640625" style="107" customWidth="1"/>
    <col min="6405" max="6405" width="13.1640625" style="107" bestFit="1" customWidth="1"/>
    <col min="6406" max="6408" width="9.33203125" style="107"/>
    <col min="6409" max="6409" width="4.1640625" style="107" customWidth="1"/>
    <col min="6410" max="6410" width="15" style="107" bestFit="1" customWidth="1"/>
    <col min="6411" max="6653" width="9.33203125" style="107"/>
    <col min="6654" max="6654" width="11.83203125" style="107" bestFit="1" customWidth="1"/>
    <col min="6655" max="6655" width="6.5" style="107" customWidth="1"/>
    <col min="6656" max="6656" width="3.6640625" style="107" customWidth="1"/>
    <col min="6657" max="6657" width="19.6640625" style="107" customWidth="1"/>
    <col min="6658" max="6658" width="4" style="107" customWidth="1"/>
    <col min="6659" max="6659" width="15" style="107" bestFit="1" customWidth="1"/>
    <col min="6660" max="6660" width="8.6640625" style="107" customWidth="1"/>
    <col min="6661" max="6661" width="13.1640625" style="107" bestFit="1" customWidth="1"/>
    <col min="6662" max="6664" width="9.33203125" style="107"/>
    <col min="6665" max="6665" width="4.1640625" style="107" customWidth="1"/>
    <col min="6666" max="6666" width="15" style="107" bestFit="1" customWidth="1"/>
    <col min="6667" max="6909" width="9.33203125" style="107"/>
    <col min="6910" max="6910" width="11.83203125" style="107" bestFit="1" customWidth="1"/>
    <col min="6911" max="6911" width="6.5" style="107" customWidth="1"/>
    <col min="6912" max="6912" width="3.6640625" style="107" customWidth="1"/>
    <col min="6913" max="6913" width="19.6640625" style="107" customWidth="1"/>
    <col min="6914" max="6914" width="4" style="107" customWidth="1"/>
    <col min="6915" max="6915" width="15" style="107" bestFit="1" customWidth="1"/>
    <col min="6916" max="6916" width="8.6640625" style="107" customWidth="1"/>
    <col min="6917" max="6917" width="13.1640625" style="107" bestFit="1" customWidth="1"/>
    <col min="6918" max="6920" width="9.33203125" style="107"/>
    <col min="6921" max="6921" width="4.1640625" style="107" customWidth="1"/>
    <col min="6922" max="6922" width="15" style="107" bestFit="1" customWidth="1"/>
    <col min="6923" max="7165" width="9.33203125" style="107"/>
    <col min="7166" max="7166" width="11.83203125" style="107" bestFit="1" customWidth="1"/>
    <col min="7167" max="7167" width="6.5" style="107" customWidth="1"/>
    <col min="7168" max="7168" width="3.6640625" style="107" customWidth="1"/>
    <col min="7169" max="7169" width="19.6640625" style="107" customWidth="1"/>
    <col min="7170" max="7170" width="4" style="107" customWidth="1"/>
    <col min="7171" max="7171" width="15" style="107" bestFit="1" customWidth="1"/>
    <col min="7172" max="7172" width="8.6640625" style="107" customWidth="1"/>
    <col min="7173" max="7173" width="13.1640625" style="107" bestFit="1" customWidth="1"/>
    <col min="7174" max="7176" width="9.33203125" style="107"/>
    <col min="7177" max="7177" width="4.1640625" style="107" customWidth="1"/>
    <col min="7178" max="7178" width="15" style="107" bestFit="1" customWidth="1"/>
    <col min="7179" max="7421" width="9.33203125" style="107"/>
    <col min="7422" max="7422" width="11.83203125" style="107" bestFit="1" customWidth="1"/>
    <col min="7423" max="7423" width="6.5" style="107" customWidth="1"/>
    <col min="7424" max="7424" width="3.6640625" style="107" customWidth="1"/>
    <col min="7425" max="7425" width="19.6640625" style="107" customWidth="1"/>
    <col min="7426" max="7426" width="4" style="107" customWidth="1"/>
    <col min="7427" max="7427" width="15" style="107" bestFit="1" customWidth="1"/>
    <col min="7428" max="7428" width="8.6640625" style="107" customWidth="1"/>
    <col min="7429" max="7429" width="13.1640625" style="107" bestFit="1" customWidth="1"/>
    <col min="7430" max="7432" width="9.33203125" style="107"/>
    <col min="7433" max="7433" width="4.1640625" style="107" customWidth="1"/>
    <col min="7434" max="7434" width="15" style="107" bestFit="1" customWidth="1"/>
    <col min="7435" max="7677" width="9.33203125" style="107"/>
    <col min="7678" max="7678" width="11.83203125" style="107" bestFit="1" customWidth="1"/>
    <col min="7679" max="7679" width="6.5" style="107" customWidth="1"/>
    <col min="7680" max="7680" width="3.6640625" style="107" customWidth="1"/>
    <col min="7681" max="7681" width="19.6640625" style="107" customWidth="1"/>
    <col min="7682" max="7682" width="4" style="107" customWidth="1"/>
    <col min="7683" max="7683" width="15" style="107" bestFit="1" customWidth="1"/>
    <col min="7684" max="7684" width="8.6640625" style="107" customWidth="1"/>
    <col min="7685" max="7685" width="13.1640625" style="107" bestFit="1" customWidth="1"/>
    <col min="7686" max="7688" width="9.33203125" style="107"/>
    <col min="7689" max="7689" width="4.1640625" style="107" customWidth="1"/>
    <col min="7690" max="7690" width="15" style="107" bestFit="1" customWidth="1"/>
    <col min="7691" max="7933" width="9.33203125" style="107"/>
    <col min="7934" max="7934" width="11.83203125" style="107" bestFit="1" customWidth="1"/>
    <col min="7935" max="7935" width="6.5" style="107" customWidth="1"/>
    <col min="7936" max="7936" width="3.6640625" style="107" customWidth="1"/>
    <col min="7937" max="7937" width="19.6640625" style="107" customWidth="1"/>
    <col min="7938" max="7938" width="4" style="107" customWidth="1"/>
    <col min="7939" max="7939" width="15" style="107" bestFit="1" customWidth="1"/>
    <col min="7940" max="7940" width="8.6640625" style="107" customWidth="1"/>
    <col min="7941" max="7941" width="13.1640625" style="107" bestFit="1" customWidth="1"/>
    <col min="7942" max="7944" width="9.33203125" style="107"/>
    <col min="7945" max="7945" width="4.1640625" style="107" customWidth="1"/>
    <col min="7946" max="7946" width="15" style="107" bestFit="1" customWidth="1"/>
    <col min="7947" max="8189" width="9.33203125" style="107"/>
    <col min="8190" max="8190" width="11.83203125" style="107" bestFit="1" customWidth="1"/>
    <col min="8191" max="8191" width="6.5" style="107" customWidth="1"/>
    <col min="8192" max="8192" width="3.6640625" style="107" customWidth="1"/>
    <col min="8193" max="8193" width="19.6640625" style="107" customWidth="1"/>
    <col min="8194" max="8194" width="4" style="107" customWidth="1"/>
    <col min="8195" max="8195" width="15" style="107" bestFit="1" customWidth="1"/>
    <col min="8196" max="8196" width="8.6640625" style="107" customWidth="1"/>
    <col min="8197" max="8197" width="13.1640625" style="107" bestFit="1" customWidth="1"/>
    <col min="8198" max="8200" width="9.33203125" style="107"/>
    <col min="8201" max="8201" width="4.1640625" style="107" customWidth="1"/>
    <col min="8202" max="8202" width="15" style="107" bestFit="1" customWidth="1"/>
    <col min="8203" max="8445" width="9.33203125" style="107"/>
    <col min="8446" max="8446" width="11.83203125" style="107" bestFit="1" customWidth="1"/>
    <col min="8447" max="8447" width="6.5" style="107" customWidth="1"/>
    <col min="8448" max="8448" width="3.6640625" style="107" customWidth="1"/>
    <col min="8449" max="8449" width="19.6640625" style="107" customWidth="1"/>
    <col min="8450" max="8450" width="4" style="107" customWidth="1"/>
    <col min="8451" max="8451" width="15" style="107" bestFit="1" customWidth="1"/>
    <col min="8452" max="8452" width="8.6640625" style="107" customWidth="1"/>
    <col min="8453" max="8453" width="13.1640625" style="107" bestFit="1" customWidth="1"/>
    <col min="8454" max="8456" width="9.33203125" style="107"/>
    <col min="8457" max="8457" width="4.1640625" style="107" customWidth="1"/>
    <col min="8458" max="8458" width="15" style="107" bestFit="1" customWidth="1"/>
    <col min="8459" max="8701" width="9.33203125" style="107"/>
    <col min="8702" max="8702" width="11.83203125" style="107" bestFit="1" customWidth="1"/>
    <col min="8703" max="8703" width="6.5" style="107" customWidth="1"/>
    <col min="8704" max="8704" width="3.6640625" style="107" customWidth="1"/>
    <col min="8705" max="8705" width="19.6640625" style="107" customWidth="1"/>
    <col min="8706" max="8706" width="4" style="107" customWidth="1"/>
    <col min="8707" max="8707" width="15" style="107" bestFit="1" customWidth="1"/>
    <col min="8708" max="8708" width="8.6640625" style="107" customWidth="1"/>
    <col min="8709" max="8709" width="13.1640625" style="107" bestFit="1" customWidth="1"/>
    <col min="8710" max="8712" width="9.33203125" style="107"/>
    <col min="8713" max="8713" width="4.1640625" style="107" customWidth="1"/>
    <col min="8714" max="8714" width="15" style="107" bestFit="1" customWidth="1"/>
    <col min="8715" max="8957" width="9.33203125" style="107"/>
    <col min="8958" max="8958" width="11.83203125" style="107" bestFit="1" customWidth="1"/>
    <col min="8959" max="8959" width="6.5" style="107" customWidth="1"/>
    <col min="8960" max="8960" width="3.6640625" style="107" customWidth="1"/>
    <col min="8961" max="8961" width="19.6640625" style="107" customWidth="1"/>
    <col min="8962" max="8962" width="4" style="107" customWidth="1"/>
    <col min="8963" max="8963" width="15" style="107" bestFit="1" customWidth="1"/>
    <col min="8964" max="8964" width="8.6640625" style="107" customWidth="1"/>
    <col min="8965" max="8965" width="13.1640625" style="107" bestFit="1" customWidth="1"/>
    <col min="8966" max="8968" width="9.33203125" style="107"/>
    <col min="8969" max="8969" width="4.1640625" style="107" customWidth="1"/>
    <col min="8970" max="8970" width="15" style="107" bestFit="1" customWidth="1"/>
    <col min="8971" max="9213" width="9.33203125" style="107"/>
    <col min="9214" max="9214" width="11.83203125" style="107" bestFit="1" customWidth="1"/>
    <col min="9215" max="9215" width="6.5" style="107" customWidth="1"/>
    <col min="9216" max="9216" width="3.6640625" style="107" customWidth="1"/>
    <col min="9217" max="9217" width="19.6640625" style="107" customWidth="1"/>
    <col min="9218" max="9218" width="4" style="107" customWidth="1"/>
    <col min="9219" max="9219" width="15" style="107" bestFit="1" customWidth="1"/>
    <col min="9220" max="9220" width="8.6640625" style="107" customWidth="1"/>
    <col min="9221" max="9221" width="13.1640625" style="107" bestFit="1" customWidth="1"/>
    <col min="9222" max="9224" width="9.33203125" style="107"/>
    <col min="9225" max="9225" width="4.1640625" style="107" customWidth="1"/>
    <col min="9226" max="9226" width="15" style="107" bestFit="1" customWidth="1"/>
    <col min="9227" max="9469" width="9.33203125" style="107"/>
    <col min="9470" max="9470" width="11.83203125" style="107" bestFit="1" customWidth="1"/>
    <col min="9471" max="9471" width="6.5" style="107" customWidth="1"/>
    <col min="9472" max="9472" width="3.6640625" style="107" customWidth="1"/>
    <col min="9473" max="9473" width="19.6640625" style="107" customWidth="1"/>
    <col min="9474" max="9474" width="4" style="107" customWidth="1"/>
    <col min="9475" max="9475" width="15" style="107" bestFit="1" customWidth="1"/>
    <col min="9476" max="9476" width="8.6640625" style="107" customWidth="1"/>
    <col min="9477" max="9477" width="13.1640625" style="107" bestFit="1" customWidth="1"/>
    <col min="9478" max="9480" width="9.33203125" style="107"/>
    <col min="9481" max="9481" width="4.1640625" style="107" customWidth="1"/>
    <col min="9482" max="9482" width="15" style="107" bestFit="1" customWidth="1"/>
    <col min="9483" max="9725" width="9.33203125" style="107"/>
    <col min="9726" max="9726" width="11.83203125" style="107" bestFit="1" customWidth="1"/>
    <col min="9727" max="9727" width="6.5" style="107" customWidth="1"/>
    <col min="9728" max="9728" width="3.6640625" style="107" customWidth="1"/>
    <col min="9729" max="9729" width="19.6640625" style="107" customWidth="1"/>
    <col min="9730" max="9730" width="4" style="107" customWidth="1"/>
    <col min="9731" max="9731" width="15" style="107" bestFit="1" customWidth="1"/>
    <col min="9732" max="9732" width="8.6640625" style="107" customWidth="1"/>
    <col min="9733" max="9733" width="13.1640625" style="107" bestFit="1" customWidth="1"/>
    <col min="9734" max="9736" width="9.33203125" style="107"/>
    <col min="9737" max="9737" width="4.1640625" style="107" customWidth="1"/>
    <col min="9738" max="9738" width="15" style="107" bestFit="1" customWidth="1"/>
    <col min="9739" max="9981" width="9.33203125" style="107"/>
    <col min="9982" max="9982" width="11.83203125" style="107" bestFit="1" customWidth="1"/>
    <col min="9983" max="9983" width="6.5" style="107" customWidth="1"/>
    <col min="9984" max="9984" width="3.6640625" style="107" customWidth="1"/>
    <col min="9985" max="9985" width="19.6640625" style="107" customWidth="1"/>
    <col min="9986" max="9986" width="4" style="107" customWidth="1"/>
    <col min="9987" max="9987" width="15" style="107" bestFit="1" customWidth="1"/>
    <col min="9988" max="9988" width="8.6640625" style="107" customWidth="1"/>
    <col min="9989" max="9989" width="13.1640625" style="107" bestFit="1" customWidth="1"/>
    <col min="9990" max="9992" width="9.33203125" style="107"/>
    <col min="9993" max="9993" width="4.1640625" style="107" customWidth="1"/>
    <col min="9994" max="9994" width="15" style="107" bestFit="1" customWidth="1"/>
    <col min="9995" max="10237" width="9.33203125" style="107"/>
    <col min="10238" max="10238" width="11.83203125" style="107" bestFit="1" customWidth="1"/>
    <col min="10239" max="10239" width="6.5" style="107" customWidth="1"/>
    <col min="10240" max="10240" width="3.6640625" style="107" customWidth="1"/>
    <col min="10241" max="10241" width="19.6640625" style="107" customWidth="1"/>
    <col min="10242" max="10242" width="4" style="107" customWidth="1"/>
    <col min="10243" max="10243" width="15" style="107" bestFit="1" customWidth="1"/>
    <col min="10244" max="10244" width="8.6640625" style="107" customWidth="1"/>
    <col min="10245" max="10245" width="13.1640625" style="107" bestFit="1" customWidth="1"/>
    <col min="10246" max="10248" width="9.33203125" style="107"/>
    <col min="10249" max="10249" width="4.1640625" style="107" customWidth="1"/>
    <col min="10250" max="10250" width="15" style="107" bestFit="1" customWidth="1"/>
    <col min="10251" max="10493" width="9.33203125" style="107"/>
    <col min="10494" max="10494" width="11.83203125" style="107" bestFit="1" customWidth="1"/>
    <col min="10495" max="10495" width="6.5" style="107" customWidth="1"/>
    <col min="10496" max="10496" width="3.6640625" style="107" customWidth="1"/>
    <col min="10497" max="10497" width="19.6640625" style="107" customWidth="1"/>
    <col min="10498" max="10498" width="4" style="107" customWidth="1"/>
    <col min="10499" max="10499" width="15" style="107" bestFit="1" customWidth="1"/>
    <col min="10500" max="10500" width="8.6640625" style="107" customWidth="1"/>
    <col min="10501" max="10501" width="13.1640625" style="107" bestFit="1" customWidth="1"/>
    <col min="10502" max="10504" width="9.33203125" style="107"/>
    <col min="10505" max="10505" width="4.1640625" style="107" customWidth="1"/>
    <col min="10506" max="10506" width="15" style="107" bestFit="1" customWidth="1"/>
    <col min="10507" max="10749" width="9.33203125" style="107"/>
    <col min="10750" max="10750" width="11.83203125" style="107" bestFit="1" customWidth="1"/>
    <col min="10751" max="10751" width="6.5" style="107" customWidth="1"/>
    <col min="10752" max="10752" width="3.6640625" style="107" customWidth="1"/>
    <col min="10753" max="10753" width="19.6640625" style="107" customWidth="1"/>
    <col min="10754" max="10754" width="4" style="107" customWidth="1"/>
    <col min="10755" max="10755" width="15" style="107" bestFit="1" customWidth="1"/>
    <col min="10756" max="10756" width="8.6640625" style="107" customWidth="1"/>
    <col min="10757" max="10757" width="13.1640625" style="107" bestFit="1" customWidth="1"/>
    <col min="10758" max="10760" width="9.33203125" style="107"/>
    <col min="10761" max="10761" width="4.1640625" style="107" customWidth="1"/>
    <col min="10762" max="10762" width="15" style="107" bestFit="1" customWidth="1"/>
    <col min="10763" max="11005" width="9.33203125" style="107"/>
    <col min="11006" max="11006" width="11.83203125" style="107" bestFit="1" customWidth="1"/>
    <col min="11007" max="11007" width="6.5" style="107" customWidth="1"/>
    <col min="11008" max="11008" width="3.6640625" style="107" customWidth="1"/>
    <col min="11009" max="11009" width="19.6640625" style="107" customWidth="1"/>
    <col min="11010" max="11010" width="4" style="107" customWidth="1"/>
    <col min="11011" max="11011" width="15" style="107" bestFit="1" customWidth="1"/>
    <col min="11012" max="11012" width="8.6640625" style="107" customWidth="1"/>
    <col min="11013" max="11013" width="13.1640625" style="107" bestFit="1" customWidth="1"/>
    <col min="11014" max="11016" width="9.33203125" style="107"/>
    <col min="11017" max="11017" width="4.1640625" style="107" customWidth="1"/>
    <col min="11018" max="11018" width="15" style="107" bestFit="1" customWidth="1"/>
    <col min="11019" max="11261" width="9.33203125" style="107"/>
    <col min="11262" max="11262" width="11.83203125" style="107" bestFit="1" customWidth="1"/>
    <col min="11263" max="11263" width="6.5" style="107" customWidth="1"/>
    <col min="11264" max="11264" width="3.6640625" style="107" customWidth="1"/>
    <col min="11265" max="11265" width="19.6640625" style="107" customWidth="1"/>
    <col min="11266" max="11266" width="4" style="107" customWidth="1"/>
    <col min="11267" max="11267" width="15" style="107" bestFit="1" customWidth="1"/>
    <col min="11268" max="11268" width="8.6640625" style="107" customWidth="1"/>
    <col min="11269" max="11269" width="13.1640625" style="107" bestFit="1" customWidth="1"/>
    <col min="11270" max="11272" width="9.33203125" style="107"/>
    <col min="11273" max="11273" width="4.1640625" style="107" customWidth="1"/>
    <col min="11274" max="11274" width="15" style="107" bestFit="1" customWidth="1"/>
    <col min="11275" max="11517" width="9.33203125" style="107"/>
    <col min="11518" max="11518" width="11.83203125" style="107" bestFit="1" customWidth="1"/>
    <col min="11519" max="11519" width="6.5" style="107" customWidth="1"/>
    <col min="11520" max="11520" width="3.6640625" style="107" customWidth="1"/>
    <col min="11521" max="11521" width="19.6640625" style="107" customWidth="1"/>
    <col min="11522" max="11522" width="4" style="107" customWidth="1"/>
    <col min="11523" max="11523" width="15" style="107" bestFit="1" customWidth="1"/>
    <col min="11524" max="11524" width="8.6640625" style="107" customWidth="1"/>
    <col min="11525" max="11525" width="13.1640625" style="107" bestFit="1" customWidth="1"/>
    <col min="11526" max="11528" width="9.33203125" style="107"/>
    <col min="11529" max="11529" width="4.1640625" style="107" customWidth="1"/>
    <col min="11530" max="11530" width="15" style="107" bestFit="1" customWidth="1"/>
    <col min="11531" max="11773" width="9.33203125" style="107"/>
    <col min="11774" max="11774" width="11.83203125" style="107" bestFit="1" customWidth="1"/>
    <col min="11775" max="11775" width="6.5" style="107" customWidth="1"/>
    <col min="11776" max="11776" width="3.6640625" style="107" customWidth="1"/>
    <col min="11777" max="11777" width="19.6640625" style="107" customWidth="1"/>
    <col min="11778" max="11778" width="4" style="107" customWidth="1"/>
    <col min="11779" max="11779" width="15" style="107" bestFit="1" customWidth="1"/>
    <col min="11780" max="11780" width="8.6640625" style="107" customWidth="1"/>
    <col min="11781" max="11781" width="13.1640625" style="107" bestFit="1" customWidth="1"/>
    <col min="11782" max="11784" width="9.33203125" style="107"/>
    <col min="11785" max="11785" width="4.1640625" style="107" customWidth="1"/>
    <col min="11786" max="11786" width="15" style="107" bestFit="1" customWidth="1"/>
    <col min="11787" max="12029" width="9.33203125" style="107"/>
    <col min="12030" max="12030" width="11.83203125" style="107" bestFit="1" customWidth="1"/>
    <col min="12031" max="12031" width="6.5" style="107" customWidth="1"/>
    <col min="12032" max="12032" width="3.6640625" style="107" customWidth="1"/>
    <col min="12033" max="12033" width="19.6640625" style="107" customWidth="1"/>
    <col min="12034" max="12034" width="4" style="107" customWidth="1"/>
    <col min="12035" max="12035" width="15" style="107" bestFit="1" customWidth="1"/>
    <col min="12036" max="12036" width="8.6640625" style="107" customWidth="1"/>
    <col min="12037" max="12037" width="13.1640625" style="107" bestFit="1" customWidth="1"/>
    <col min="12038" max="12040" width="9.33203125" style="107"/>
    <col min="12041" max="12041" width="4.1640625" style="107" customWidth="1"/>
    <col min="12042" max="12042" width="15" style="107" bestFit="1" customWidth="1"/>
    <col min="12043" max="12285" width="9.33203125" style="107"/>
    <col min="12286" max="12286" width="11.83203125" style="107" bestFit="1" customWidth="1"/>
    <col min="12287" max="12287" width="6.5" style="107" customWidth="1"/>
    <col min="12288" max="12288" width="3.6640625" style="107" customWidth="1"/>
    <col min="12289" max="12289" width="19.6640625" style="107" customWidth="1"/>
    <col min="12290" max="12290" width="4" style="107" customWidth="1"/>
    <col min="12291" max="12291" width="15" style="107" bestFit="1" customWidth="1"/>
    <col min="12292" max="12292" width="8.6640625" style="107" customWidth="1"/>
    <col min="12293" max="12293" width="13.1640625" style="107" bestFit="1" customWidth="1"/>
    <col min="12294" max="12296" width="9.33203125" style="107"/>
    <col min="12297" max="12297" width="4.1640625" style="107" customWidth="1"/>
    <col min="12298" max="12298" width="15" style="107" bestFit="1" customWidth="1"/>
    <col min="12299" max="12541" width="9.33203125" style="107"/>
    <col min="12542" max="12542" width="11.83203125" style="107" bestFit="1" customWidth="1"/>
    <col min="12543" max="12543" width="6.5" style="107" customWidth="1"/>
    <col min="12544" max="12544" width="3.6640625" style="107" customWidth="1"/>
    <col min="12545" max="12545" width="19.6640625" style="107" customWidth="1"/>
    <col min="12546" max="12546" width="4" style="107" customWidth="1"/>
    <col min="12547" max="12547" width="15" style="107" bestFit="1" customWidth="1"/>
    <col min="12548" max="12548" width="8.6640625" style="107" customWidth="1"/>
    <col min="12549" max="12549" width="13.1640625" style="107" bestFit="1" customWidth="1"/>
    <col min="12550" max="12552" width="9.33203125" style="107"/>
    <col min="12553" max="12553" width="4.1640625" style="107" customWidth="1"/>
    <col min="12554" max="12554" width="15" style="107" bestFit="1" customWidth="1"/>
    <col min="12555" max="12797" width="9.33203125" style="107"/>
    <col min="12798" max="12798" width="11.83203125" style="107" bestFit="1" customWidth="1"/>
    <col min="12799" max="12799" width="6.5" style="107" customWidth="1"/>
    <col min="12800" max="12800" width="3.6640625" style="107" customWidth="1"/>
    <col min="12801" max="12801" width="19.6640625" style="107" customWidth="1"/>
    <col min="12802" max="12802" width="4" style="107" customWidth="1"/>
    <col min="12803" max="12803" width="15" style="107" bestFit="1" customWidth="1"/>
    <col min="12804" max="12804" width="8.6640625" style="107" customWidth="1"/>
    <col min="12805" max="12805" width="13.1640625" style="107" bestFit="1" customWidth="1"/>
    <col min="12806" max="12808" width="9.33203125" style="107"/>
    <col min="12809" max="12809" width="4.1640625" style="107" customWidth="1"/>
    <col min="12810" max="12810" width="15" style="107" bestFit="1" customWidth="1"/>
    <col min="12811" max="13053" width="9.33203125" style="107"/>
    <col min="13054" max="13054" width="11.83203125" style="107" bestFit="1" customWidth="1"/>
    <col min="13055" max="13055" width="6.5" style="107" customWidth="1"/>
    <col min="13056" max="13056" width="3.6640625" style="107" customWidth="1"/>
    <col min="13057" max="13057" width="19.6640625" style="107" customWidth="1"/>
    <col min="13058" max="13058" width="4" style="107" customWidth="1"/>
    <col min="13059" max="13059" width="15" style="107" bestFit="1" customWidth="1"/>
    <col min="13060" max="13060" width="8.6640625" style="107" customWidth="1"/>
    <col min="13061" max="13061" width="13.1640625" style="107" bestFit="1" customWidth="1"/>
    <col min="13062" max="13064" width="9.33203125" style="107"/>
    <col min="13065" max="13065" width="4.1640625" style="107" customWidth="1"/>
    <col min="13066" max="13066" width="15" style="107" bestFit="1" customWidth="1"/>
    <col min="13067" max="13309" width="9.33203125" style="107"/>
    <col min="13310" max="13310" width="11.83203125" style="107" bestFit="1" customWidth="1"/>
    <col min="13311" max="13311" width="6.5" style="107" customWidth="1"/>
    <col min="13312" max="13312" width="3.6640625" style="107" customWidth="1"/>
    <col min="13313" max="13313" width="19.6640625" style="107" customWidth="1"/>
    <col min="13314" max="13314" width="4" style="107" customWidth="1"/>
    <col min="13315" max="13315" width="15" style="107" bestFit="1" customWidth="1"/>
    <col min="13316" max="13316" width="8.6640625" style="107" customWidth="1"/>
    <col min="13317" max="13317" width="13.1640625" style="107" bestFit="1" customWidth="1"/>
    <col min="13318" max="13320" width="9.33203125" style="107"/>
    <col min="13321" max="13321" width="4.1640625" style="107" customWidth="1"/>
    <col min="13322" max="13322" width="15" style="107" bestFit="1" customWidth="1"/>
    <col min="13323" max="13565" width="9.33203125" style="107"/>
    <col min="13566" max="13566" width="11.83203125" style="107" bestFit="1" customWidth="1"/>
    <col min="13567" max="13567" width="6.5" style="107" customWidth="1"/>
    <col min="13568" max="13568" width="3.6640625" style="107" customWidth="1"/>
    <col min="13569" max="13569" width="19.6640625" style="107" customWidth="1"/>
    <col min="13570" max="13570" width="4" style="107" customWidth="1"/>
    <col min="13571" max="13571" width="15" style="107" bestFit="1" customWidth="1"/>
    <col min="13572" max="13572" width="8.6640625" style="107" customWidth="1"/>
    <col min="13573" max="13573" width="13.1640625" style="107" bestFit="1" customWidth="1"/>
    <col min="13574" max="13576" width="9.33203125" style="107"/>
    <col min="13577" max="13577" width="4.1640625" style="107" customWidth="1"/>
    <col min="13578" max="13578" width="15" style="107" bestFit="1" customWidth="1"/>
    <col min="13579" max="13821" width="9.33203125" style="107"/>
    <col min="13822" max="13822" width="11.83203125" style="107" bestFit="1" customWidth="1"/>
    <col min="13823" max="13823" width="6.5" style="107" customWidth="1"/>
    <col min="13824" max="13824" width="3.6640625" style="107" customWidth="1"/>
    <col min="13825" max="13825" width="19.6640625" style="107" customWidth="1"/>
    <col min="13826" max="13826" width="4" style="107" customWidth="1"/>
    <col min="13827" max="13827" width="15" style="107" bestFit="1" customWidth="1"/>
    <col min="13828" max="13828" width="8.6640625" style="107" customWidth="1"/>
    <col min="13829" max="13829" width="13.1640625" style="107" bestFit="1" customWidth="1"/>
    <col min="13830" max="13832" width="9.33203125" style="107"/>
    <col min="13833" max="13833" width="4.1640625" style="107" customWidth="1"/>
    <col min="13834" max="13834" width="15" style="107" bestFit="1" customWidth="1"/>
    <col min="13835" max="14077" width="9.33203125" style="107"/>
    <col min="14078" max="14078" width="11.83203125" style="107" bestFit="1" customWidth="1"/>
    <col min="14079" max="14079" width="6.5" style="107" customWidth="1"/>
    <col min="14080" max="14080" width="3.6640625" style="107" customWidth="1"/>
    <col min="14081" max="14081" width="19.6640625" style="107" customWidth="1"/>
    <col min="14082" max="14082" width="4" style="107" customWidth="1"/>
    <col min="14083" max="14083" width="15" style="107" bestFit="1" customWidth="1"/>
    <col min="14084" max="14084" width="8.6640625" style="107" customWidth="1"/>
    <col min="14085" max="14085" width="13.1640625" style="107" bestFit="1" customWidth="1"/>
    <col min="14086" max="14088" width="9.33203125" style="107"/>
    <col min="14089" max="14089" width="4.1640625" style="107" customWidth="1"/>
    <col min="14090" max="14090" width="15" style="107" bestFit="1" customWidth="1"/>
    <col min="14091" max="14333" width="9.33203125" style="107"/>
    <col min="14334" max="14334" width="11.83203125" style="107" bestFit="1" customWidth="1"/>
    <col min="14335" max="14335" width="6.5" style="107" customWidth="1"/>
    <col min="14336" max="14336" width="3.6640625" style="107" customWidth="1"/>
    <col min="14337" max="14337" width="19.6640625" style="107" customWidth="1"/>
    <col min="14338" max="14338" width="4" style="107" customWidth="1"/>
    <col min="14339" max="14339" width="15" style="107" bestFit="1" customWidth="1"/>
    <col min="14340" max="14340" width="8.6640625" style="107" customWidth="1"/>
    <col min="14341" max="14341" width="13.1640625" style="107" bestFit="1" customWidth="1"/>
    <col min="14342" max="14344" width="9.33203125" style="107"/>
    <col min="14345" max="14345" width="4.1640625" style="107" customWidth="1"/>
    <col min="14346" max="14346" width="15" style="107" bestFit="1" customWidth="1"/>
    <col min="14347" max="14589" width="9.33203125" style="107"/>
    <col min="14590" max="14590" width="11.83203125" style="107" bestFit="1" customWidth="1"/>
    <col min="14591" max="14591" width="6.5" style="107" customWidth="1"/>
    <col min="14592" max="14592" width="3.6640625" style="107" customWidth="1"/>
    <col min="14593" max="14593" width="19.6640625" style="107" customWidth="1"/>
    <col min="14594" max="14594" width="4" style="107" customWidth="1"/>
    <col min="14595" max="14595" width="15" style="107" bestFit="1" customWidth="1"/>
    <col min="14596" max="14596" width="8.6640625" style="107" customWidth="1"/>
    <col min="14597" max="14597" width="13.1640625" style="107" bestFit="1" customWidth="1"/>
    <col min="14598" max="14600" width="9.33203125" style="107"/>
    <col min="14601" max="14601" width="4.1640625" style="107" customWidth="1"/>
    <col min="14602" max="14602" width="15" style="107" bestFit="1" customWidth="1"/>
    <col min="14603" max="14845" width="9.33203125" style="107"/>
    <col min="14846" max="14846" width="11.83203125" style="107" bestFit="1" customWidth="1"/>
    <col min="14847" max="14847" width="6.5" style="107" customWidth="1"/>
    <col min="14848" max="14848" width="3.6640625" style="107" customWidth="1"/>
    <col min="14849" max="14849" width="19.6640625" style="107" customWidth="1"/>
    <col min="14850" max="14850" width="4" style="107" customWidth="1"/>
    <col min="14851" max="14851" width="15" style="107" bestFit="1" customWidth="1"/>
    <col min="14852" max="14852" width="8.6640625" style="107" customWidth="1"/>
    <col min="14853" max="14853" width="13.1640625" style="107" bestFit="1" customWidth="1"/>
    <col min="14854" max="14856" width="9.33203125" style="107"/>
    <col min="14857" max="14857" width="4.1640625" style="107" customWidth="1"/>
    <col min="14858" max="14858" width="15" style="107" bestFit="1" customWidth="1"/>
    <col min="14859" max="15101" width="9.33203125" style="107"/>
    <col min="15102" max="15102" width="11.83203125" style="107" bestFit="1" customWidth="1"/>
    <col min="15103" max="15103" width="6.5" style="107" customWidth="1"/>
    <col min="15104" max="15104" width="3.6640625" style="107" customWidth="1"/>
    <col min="15105" max="15105" width="19.6640625" style="107" customWidth="1"/>
    <col min="15106" max="15106" width="4" style="107" customWidth="1"/>
    <col min="15107" max="15107" width="15" style="107" bestFit="1" customWidth="1"/>
    <col min="15108" max="15108" width="8.6640625" style="107" customWidth="1"/>
    <col min="15109" max="15109" width="13.1640625" style="107" bestFit="1" customWidth="1"/>
    <col min="15110" max="15112" width="9.33203125" style="107"/>
    <col min="15113" max="15113" width="4.1640625" style="107" customWidth="1"/>
    <col min="15114" max="15114" width="15" style="107" bestFit="1" customWidth="1"/>
    <col min="15115" max="15357" width="9.33203125" style="107"/>
    <col min="15358" max="15358" width="11.83203125" style="107" bestFit="1" customWidth="1"/>
    <col min="15359" max="15359" width="6.5" style="107" customWidth="1"/>
    <col min="15360" max="15360" width="3.6640625" style="107" customWidth="1"/>
    <col min="15361" max="15361" width="19.6640625" style="107" customWidth="1"/>
    <col min="15362" max="15362" width="4" style="107" customWidth="1"/>
    <col min="15363" max="15363" width="15" style="107" bestFit="1" customWidth="1"/>
    <col min="15364" max="15364" width="8.6640625" style="107" customWidth="1"/>
    <col min="15365" max="15365" width="13.1640625" style="107" bestFit="1" customWidth="1"/>
    <col min="15366" max="15368" width="9.33203125" style="107"/>
    <col min="15369" max="15369" width="4.1640625" style="107" customWidth="1"/>
    <col min="15370" max="15370" width="15" style="107" bestFit="1" customWidth="1"/>
    <col min="15371" max="15613" width="9.33203125" style="107"/>
    <col min="15614" max="15614" width="11.83203125" style="107" bestFit="1" customWidth="1"/>
    <col min="15615" max="15615" width="6.5" style="107" customWidth="1"/>
    <col min="15616" max="15616" width="3.6640625" style="107" customWidth="1"/>
    <col min="15617" max="15617" width="19.6640625" style="107" customWidth="1"/>
    <col min="15618" max="15618" width="4" style="107" customWidth="1"/>
    <col min="15619" max="15619" width="15" style="107" bestFit="1" customWidth="1"/>
    <col min="15620" max="15620" width="8.6640625" style="107" customWidth="1"/>
    <col min="15621" max="15621" width="13.1640625" style="107" bestFit="1" customWidth="1"/>
    <col min="15622" max="15624" width="9.33203125" style="107"/>
    <col min="15625" max="15625" width="4.1640625" style="107" customWidth="1"/>
    <col min="15626" max="15626" width="15" style="107" bestFit="1" customWidth="1"/>
    <col min="15627" max="15869" width="9.33203125" style="107"/>
    <col min="15870" max="15870" width="11.83203125" style="107" bestFit="1" customWidth="1"/>
    <col min="15871" max="15871" width="6.5" style="107" customWidth="1"/>
    <col min="15872" max="15872" width="3.6640625" style="107" customWidth="1"/>
    <col min="15873" max="15873" width="19.6640625" style="107" customWidth="1"/>
    <col min="15874" max="15874" width="4" style="107" customWidth="1"/>
    <col min="15875" max="15875" width="15" style="107" bestFit="1" customWidth="1"/>
    <col min="15876" max="15876" width="8.6640625" style="107" customWidth="1"/>
    <col min="15877" max="15877" width="13.1640625" style="107" bestFit="1" customWidth="1"/>
    <col min="15878" max="15880" width="9.33203125" style="107"/>
    <col min="15881" max="15881" width="4.1640625" style="107" customWidth="1"/>
    <col min="15882" max="15882" width="15" style="107" bestFit="1" customWidth="1"/>
    <col min="15883" max="16125" width="9.33203125" style="107"/>
    <col min="16126" max="16126" width="11.83203125" style="107" bestFit="1" customWidth="1"/>
    <col min="16127" max="16127" width="6.5" style="107" customWidth="1"/>
    <col min="16128" max="16128" width="3.6640625" style="107" customWidth="1"/>
    <col min="16129" max="16129" width="19.6640625" style="107" customWidth="1"/>
    <col min="16130" max="16130" width="4" style="107" customWidth="1"/>
    <col min="16131" max="16131" width="15" style="107" bestFit="1" customWidth="1"/>
    <col min="16132" max="16132" width="8.6640625" style="107" customWidth="1"/>
    <col min="16133" max="16133" width="13.1640625" style="107" bestFit="1" customWidth="1"/>
    <col min="16134" max="16136" width="9.33203125" style="107"/>
    <col min="16137" max="16137" width="4.1640625" style="107" customWidth="1"/>
    <col min="16138" max="16138" width="15" style="107" bestFit="1" customWidth="1"/>
    <col min="16139" max="16383" width="9.33203125" style="107"/>
    <col min="16384" max="16384" width="9.33203125" style="107" customWidth="1"/>
  </cols>
  <sheetData>
    <row r="1" spans="1:12" ht="15.75" customHeight="1" x14ac:dyDescent="0.25">
      <c r="A1" s="68" t="s">
        <v>94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2" x14ac:dyDescent="0.25">
      <c r="A2" s="111" t="s">
        <v>95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2" ht="30" customHeight="1" x14ac:dyDescent="0.25"/>
    <row r="4" spans="1:12" x14ac:dyDescent="0.25">
      <c r="A4" s="109" t="s">
        <v>0</v>
      </c>
    </row>
    <row r="5" spans="1:12" x14ac:dyDescent="0.25">
      <c r="A5" s="108">
        <v>44883</v>
      </c>
    </row>
    <row r="6" spans="1:12" x14ac:dyDescent="0.25">
      <c r="A6" s="112"/>
    </row>
    <row r="7" spans="1:12" x14ac:dyDescent="0.25">
      <c r="C7" s="113" t="s">
        <v>80</v>
      </c>
      <c r="D7" s="114"/>
      <c r="E7" s="113" t="s">
        <v>81</v>
      </c>
      <c r="F7" s="113" t="s">
        <v>82</v>
      </c>
      <c r="G7" s="113" t="s">
        <v>83</v>
      </c>
      <c r="H7" s="113" t="s">
        <v>96</v>
      </c>
      <c r="I7" s="114"/>
      <c r="J7" s="113" t="s">
        <v>84</v>
      </c>
    </row>
    <row r="8" spans="1:12" x14ac:dyDescent="0.25">
      <c r="C8" s="115" t="s">
        <v>85</v>
      </c>
      <c r="D8" s="114"/>
      <c r="E8" s="115"/>
      <c r="F8" s="115"/>
      <c r="G8" s="115"/>
      <c r="H8" s="115" t="s">
        <v>97</v>
      </c>
      <c r="I8" s="114"/>
      <c r="J8" s="115" t="s">
        <v>85</v>
      </c>
    </row>
    <row r="10" spans="1:12" x14ac:dyDescent="0.25">
      <c r="A10" s="107" t="s">
        <v>221</v>
      </c>
      <c r="B10" s="107">
        <v>2022</v>
      </c>
      <c r="C10" s="116">
        <v>0</v>
      </c>
      <c r="D10" s="116"/>
      <c r="E10" s="116">
        <v>0</v>
      </c>
      <c r="F10" s="116">
        <v>0</v>
      </c>
      <c r="G10" s="116">
        <v>0</v>
      </c>
      <c r="H10" s="116">
        <v>0</v>
      </c>
      <c r="I10" s="116"/>
      <c r="J10" s="116">
        <f>+C10-E10+F10-G10+H10</f>
        <v>0</v>
      </c>
      <c r="K10" s="117"/>
      <c r="L10" s="117"/>
    </row>
    <row r="11" spans="1:12" x14ac:dyDescent="0.25">
      <c r="A11" s="107" t="s">
        <v>5</v>
      </c>
      <c r="B11" s="107">
        <v>2022</v>
      </c>
      <c r="C11" s="116">
        <v>48066799.07</v>
      </c>
      <c r="D11" s="116"/>
      <c r="E11" s="116">
        <v>2578334.83</v>
      </c>
      <c r="F11" s="116">
        <v>6839297.0899999999</v>
      </c>
      <c r="G11" s="116">
        <v>2469.98</v>
      </c>
      <c r="H11" s="116">
        <v>246.76</v>
      </c>
      <c r="I11" s="116"/>
      <c r="J11" s="116">
        <f t="shared" ref="J11:J24" si="0">+C11-E11+F11-G11+H11</f>
        <v>52325538.109999999</v>
      </c>
      <c r="K11" s="117"/>
      <c r="L11" s="117"/>
    </row>
    <row r="12" spans="1:12" x14ac:dyDescent="0.25">
      <c r="A12" s="107" t="s">
        <v>4</v>
      </c>
      <c r="B12" s="107">
        <v>2022</v>
      </c>
      <c r="C12" s="116">
        <v>23525416.379999999</v>
      </c>
      <c r="D12" s="116"/>
      <c r="E12" s="116">
        <v>753417.74</v>
      </c>
      <c r="F12" s="116">
        <v>0</v>
      </c>
      <c r="G12" s="116">
        <v>125994.95</v>
      </c>
      <c r="H12" s="116">
        <v>0</v>
      </c>
      <c r="I12" s="116"/>
      <c r="J12" s="116">
        <f t="shared" si="0"/>
        <v>22646003.690000001</v>
      </c>
      <c r="K12" s="117"/>
      <c r="L12" s="117"/>
    </row>
    <row r="13" spans="1:12" x14ac:dyDescent="0.25">
      <c r="A13" s="107" t="s">
        <v>3</v>
      </c>
      <c r="B13" s="107">
        <v>2022</v>
      </c>
      <c r="C13" s="116">
        <v>4133461.27</v>
      </c>
      <c r="D13" s="116"/>
      <c r="E13" s="116">
        <v>205637.37</v>
      </c>
      <c r="F13" s="116">
        <v>0</v>
      </c>
      <c r="G13" s="116">
        <v>3257.35</v>
      </c>
      <c r="H13" s="116">
        <v>0</v>
      </c>
      <c r="I13" s="116"/>
      <c r="J13" s="116">
        <f t="shared" si="0"/>
        <v>3924566.55</v>
      </c>
      <c r="K13" s="117"/>
      <c r="L13" s="117"/>
    </row>
    <row r="14" spans="1:12" x14ac:dyDescent="0.25">
      <c r="A14" s="107" t="s">
        <v>2</v>
      </c>
      <c r="B14" s="107">
        <v>2022</v>
      </c>
      <c r="C14" s="116">
        <v>4985465.0999999996</v>
      </c>
      <c r="D14" s="116"/>
      <c r="E14" s="116">
        <v>287952.03999999998</v>
      </c>
      <c r="F14" s="116">
        <v>0</v>
      </c>
      <c r="G14" s="116">
        <v>6037.18</v>
      </c>
      <c r="H14" s="116">
        <v>0</v>
      </c>
      <c r="I14" s="116"/>
      <c r="J14" s="116">
        <f t="shared" si="0"/>
        <v>4691475.88</v>
      </c>
      <c r="K14" s="117"/>
      <c r="L14" s="117"/>
    </row>
    <row r="15" spans="1:12" x14ac:dyDescent="0.25">
      <c r="A15" s="107" t="s">
        <v>1</v>
      </c>
      <c r="B15" s="107">
        <v>2022</v>
      </c>
      <c r="C15" s="116">
        <v>1934607.5</v>
      </c>
      <c r="D15" s="116"/>
      <c r="E15" s="116">
        <v>29990.99</v>
      </c>
      <c r="F15" s="116">
        <v>0</v>
      </c>
      <c r="G15" s="116">
        <v>112.22</v>
      </c>
      <c r="H15" s="116">
        <v>0</v>
      </c>
      <c r="I15" s="116"/>
      <c r="J15" s="116">
        <f t="shared" si="0"/>
        <v>1904504.29</v>
      </c>
      <c r="K15" s="117"/>
      <c r="L15" s="117"/>
    </row>
    <row r="16" spans="1:12" x14ac:dyDescent="0.25">
      <c r="A16" s="107" t="s">
        <v>11</v>
      </c>
      <c r="B16" s="107">
        <v>2022</v>
      </c>
      <c r="C16" s="116">
        <v>2878565.77</v>
      </c>
      <c r="D16" s="116"/>
      <c r="E16" s="116">
        <v>2897.41</v>
      </c>
      <c r="F16" s="116">
        <v>0</v>
      </c>
      <c r="G16" s="116">
        <v>0</v>
      </c>
      <c r="H16" s="116">
        <v>0</v>
      </c>
      <c r="I16" s="116"/>
      <c r="J16" s="116">
        <f t="shared" si="0"/>
        <v>2875668.36</v>
      </c>
      <c r="K16" s="117"/>
      <c r="L16" s="117"/>
    </row>
    <row r="17" spans="1:12" x14ac:dyDescent="0.25">
      <c r="A17" s="107" t="s">
        <v>10</v>
      </c>
      <c r="B17" s="107">
        <v>2022</v>
      </c>
      <c r="C17" s="116">
        <v>3377681.31</v>
      </c>
      <c r="D17" s="116"/>
      <c r="E17" s="116">
        <v>7941.56</v>
      </c>
      <c r="F17" s="116">
        <v>0</v>
      </c>
      <c r="G17" s="116">
        <v>0</v>
      </c>
      <c r="H17" s="116">
        <v>0</v>
      </c>
      <c r="I17" s="116"/>
      <c r="J17" s="116">
        <f t="shared" si="0"/>
        <v>3369739.75</v>
      </c>
      <c r="K17" s="117"/>
      <c r="L17" s="117"/>
    </row>
    <row r="18" spans="1:12" x14ac:dyDescent="0.25">
      <c r="A18" s="107" t="s">
        <v>9</v>
      </c>
      <c r="B18" s="107">
        <v>2022</v>
      </c>
      <c r="C18" s="116">
        <v>3714500.61</v>
      </c>
      <c r="D18" s="116"/>
      <c r="E18" s="116">
        <v>6311.33</v>
      </c>
      <c r="F18" s="116">
        <v>0</v>
      </c>
      <c r="G18" s="116">
        <v>0</v>
      </c>
      <c r="H18" s="116">
        <v>0</v>
      </c>
      <c r="I18" s="116"/>
      <c r="J18" s="116">
        <f t="shared" si="0"/>
        <v>3708189.28</v>
      </c>
      <c r="K18" s="117"/>
      <c r="L18" s="117"/>
    </row>
    <row r="19" spans="1:12" x14ac:dyDescent="0.25">
      <c r="A19" s="107" t="s">
        <v>8</v>
      </c>
      <c r="B19" s="107">
        <v>2022</v>
      </c>
      <c r="C19" s="116">
        <v>1950557.8</v>
      </c>
      <c r="D19" s="116"/>
      <c r="E19" s="116">
        <v>6753.16</v>
      </c>
      <c r="F19" s="116">
        <v>0</v>
      </c>
      <c r="G19" s="116">
        <v>0</v>
      </c>
      <c r="H19" s="116">
        <v>0</v>
      </c>
      <c r="I19" s="116"/>
      <c r="J19" s="116">
        <f t="shared" si="0"/>
        <v>1943804.6400000001</v>
      </c>
      <c r="K19" s="117"/>
      <c r="L19" s="117"/>
    </row>
    <row r="20" spans="1:12" x14ac:dyDescent="0.25">
      <c r="A20" s="107" t="s">
        <v>86</v>
      </c>
      <c r="B20" s="107">
        <v>2022</v>
      </c>
      <c r="C20" s="116">
        <v>1127765.1499999999</v>
      </c>
      <c r="D20" s="116"/>
      <c r="E20" s="116">
        <v>646.79</v>
      </c>
      <c r="F20" s="116">
        <v>0</v>
      </c>
      <c r="G20" s="116">
        <v>0</v>
      </c>
      <c r="H20" s="116">
        <v>0</v>
      </c>
      <c r="I20" s="116"/>
      <c r="J20" s="116">
        <f t="shared" si="0"/>
        <v>1127118.3599999999</v>
      </c>
      <c r="K20" s="117"/>
      <c r="L20" s="117"/>
    </row>
    <row r="21" spans="1:12" x14ac:dyDescent="0.25">
      <c r="A21" s="107" t="s">
        <v>7</v>
      </c>
      <c r="B21" s="107">
        <v>2022</v>
      </c>
      <c r="C21" s="116">
        <v>632503.78</v>
      </c>
      <c r="D21" s="116"/>
      <c r="E21" s="116">
        <v>7.84</v>
      </c>
      <c r="F21" s="116">
        <v>0</v>
      </c>
      <c r="G21" s="116">
        <v>0</v>
      </c>
      <c r="H21" s="116">
        <v>0</v>
      </c>
      <c r="I21" s="116"/>
      <c r="J21" s="116">
        <f t="shared" si="0"/>
        <v>632495.94000000006</v>
      </c>
      <c r="K21" s="117"/>
      <c r="L21" s="117"/>
    </row>
    <row r="22" spans="1:12" x14ac:dyDescent="0.25">
      <c r="A22" s="107" t="s">
        <v>6</v>
      </c>
      <c r="B22" s="107">
        <v>2021</v>
      </c>
      <c r="C22" s="116">
        <v>3238200.04</v>
      </c>
      <c r="D22" s="116"/>
      <c r="E22" s="116">
        <v>784.96</v>
      </c>
      <c r="F22" s="116">
        <v>0</v>
      </c>
      <c r="G22" s="116">
        <v>0</v>
      </c>
      <c r="H22" s="116">
        <v>0</v>
      </c>
      <c r="I22" s="116"/>
      <c r="J22" s="116">
        <f t="shared" si="0"/>
        <v>3237415.08</v>
      </c>
      <c r="K22" s="117"/>
      <c r="L22" s="117"/>
    </row>
    <row r="23" spans="1:12" x14ac:dyDescent="0.25">
      <c r="A23" s="107" t="s">
        <v>5</v>
      </c>
      <c r="B23" s="107">
        <v>2021</v>
      </c>
      <c r="C23" s="116">
        <v>3381417.42</v>
      </c>
      <c r="D23" s="116"/>
      <c r="E23" s="116">
        <v>0</v>
      </c>
      <c r="F23" s="116">
        <v>0</v>
      </c>
      <c r="G23" s="116">
        <v>0</v>
      </c>
      <c r="H23" s="116">
        <v>0</v>
      </c>
      <c r="I23" s="116"/>
      <c r="J23" s="116">
        <f t="shared" si="0"/>
        <v>3381417.42</v>
      </c>
      <c r="K23" s="117"/>
      <c r="L23" s="117"/>
    </row>
    <row r="24" spans="1:12" x14ac:dyDescent="0.25">
      <c r="A24" s="107" t="s">
        <v>4</v>
      </c>
      <c r="B24" s="107">
        <v>2021</v>
      </c>
      <c r="C24" s="116">
        <v>0</v>
      </c>
      <c r="D24" s="116"/>
      <c r="E24" s="116">
        <v>0</v>
      </c>
      <c r="F24" s="116">
        <v>0</v>
      </c>
      <c r="G24" s="116">
        <v>0</v>
      </c>
      <c r="H24" s="116">
        <v>0</v>
      </c>
      <c r="I24" s="116"/>
      <c r="J24" s="116">
        <f t="shared" si="0"/>
        <v>0</v>
      </c>
      <c r="K24" s="117"/>
      <c r="L24" s="117"/>
    </row>
    <row r="25" spans="1:12" ht="16.5" thickBot="1" x14ac:dyDescent="0.3">
      <c r="C25" s="118">
        <f>SUM(C10:C24)</f>
        <v>102946941.2</v>
      </c>
      <c r="D25" s="118"/>
      <c r="E25" s="118">
        <f>SUM(E10:E24)</f>
        <v>3880676.0200000009</v>
      </c>
      <c r="F25" s="118">
        <f>SUM(F10:F24)</f>
        <v>6839297.0899999999</v>
      </c>
      <c r="G25" s="118">
        <f>SUM(G10:G24)</f>
        <v>137871.67999999999</v>
      </c>
      <c r="H25" s="118">
        <f>SUM(H10:H24)</f>
        <v>246.76</v>
      </c>
      <c r="I25" s="118"/>
      <c r="J25" s="118">
        <f>SUM(J10:J24)</f>
        <v>105767937.34999999</v>
      </c>
      <c r="K25" s="117"/>
      <c r="L25" s="117"/>
    </row>
    <row r="26" spans="1:12" ht="16.5" thickTop="1" x14ac:dyDescent="0.25"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2" x14ac:dyDescent="0.25"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1:12" x14ac:dyDescent="0.25">
      <c r="A28" s="109" t="s">
        <v>61</v>
      </c>
      <c r="K28" s="117"/>
      <c r="L28" s="117"/>
    </row>
    <row r="29" spans="1:12" x14ac:dyDescent="0.25">
      <c r="A29" s="108">
        <v>44883</v>
      </c>
    </row>
    <row r="30" spans="1:12" x14ac:dyDescent="0.25">
      <c r="A30" s="112"/>
    </row>
    <row r="31" spans="1:12" x14ac:dyDescent="0.25">
      <c r="C31" s="113" t="s">
        <v>80</v>
      </c>
      <c r="D31" s="114"/>
      <c r="E31" s="113" t="s">
        <v>81</v>
      </c>
      <c r="F31" s="113" t="s">
        <v>82</v>
      </c>
      <c r="G31" s="113" t="s">
        <v>83</v>
      </c>
      <c r="H31" s="113" t="s">
        <v>96</v>
      </c>
      <c r="I31" s="114"/>
      <c r="J31" s="113" t="s">
        <v>84</v>
      </c>
    </row>
    <row r="32" spans="1:12" x14ac:dyDescent="0.25">
      <c r="C32" s="115" t="s">
        <v>85</v>
      </c>
      <c r="D32" s="114"/>
      <c r="E32" s="115"/>
      <c r="F32" s="115"/>
      <c r="G32" s="115"/>
      <c r="H32" s="115" t="s">
        <v>97</v>
      </c>
      <c r="I32" s="114"/>
      <c r="J32" s="115" t="s">
        <v>85</v>
      </c>
    </row>
    <row r="34" spans="1:10" x14ac:dyDescent="0.25">
      <c r="A34" s="107" t="s">
        <v>221</v>
      </c>
      <c r="B34" s="107">
        <v>2022</v>
      </c>
      <c r="C34" s="116">
        <v>0</v>
      </c>
      <c r="D34" s="116"/>
      <c r="E34" s="116">
        <v>0</v>
      </c>
      <c r="F34" s="116">
        <v>0</v>
      </c>
      <c r="G34" s="116">
        <v>0</v>
      </c>
      <c r="H34" s="116">
        <v>0</v>
      </c>
      <c r="I34" s="116"/>
      <c r="J34" s="116">
        <f>+C34-E34+F34-G34+H34</f>
        <v>0</v>
      </c>
    </row>
    <row r="35" spans="1:10" x14ac:dyDescent="0.25">
      <c r="A35" s="107" t="s">
        <v>5</v>
      </c>
      <c r="B35" s="107">
        <v>2022</v>
      </c>
      <c r="C35" s="116">
        <v>11890557.880000001</v>
      </c>
      <c r="D35" s="116"/>
      <c r="E35" s="116">
        <v>2000596.39</v>
      </c>
      <c r="F35" s="116">
        <v>29964.959999999999</v>
      </c>
      <c r="G35" s="116">
        <v>0</v>
      </c>
      <c r="H35" s="116">
        <v>0</v>
      </c>
      <c r="I35" s="116"/>
      <c r="J35" s="116">
        <f t="shared" ref="J35:J48" si="1">+C35-E35+F35-G35+H35</f>
        <v>9919926.4500000011</v>
      </c>
    </row>
    <row r="36" spans="1:10" x14ac:dyDescent="0.25">
      <c r="A36" s="107" t="s">
        <v>4</v>
      </c>
      <c r="B36" s="107">
        <v>2022</v>
      </c>
      <c r="C36" s="116">
        <v>892357.65</v>
      </c>
      <c r="D36" s="116"/>
      <c r="E36" s="116">
        <v>43561.11</v>
      </c>
      <c r="F36" s="116">
        <v>0</v>
      </c>
      <c r="G36" s="116">
        <v>2947</v>
      </c>
      <c r="H36" s="116">
        <v>0</v>
      </c>
      <c r="I36" s="116"/>
      <c r="J36" s="116">
        <f t="shared" si="1"/>
        <v>845849.54</v>
      </c>
    </row>
    <row r="37" spans="1:10" x14ac:dyDescent="0.25">
      <c r="A37" s="107" t="s">
        <v>3</v>
      </c>
      <c r="B37" s="107">
        <v>2022</v>
      </c>
      <c r="C37" s="116">
        <v>402436.25</v>
      </c>
      <c r="D37" s="116"/>
      <c r="E37" s="116">
        <v>4892.5</v>
      </c>
      <c r="F37" s="116">
        <v>0</v>
      </c>
      <c r="G37" s="116">
        <v>851</v>
      </c>
      <c r="H37" s="116">
        <v>0</v>
      </c>
      <c r="I37" s="116"/>
      <c r="J37" s="116">
        <f t="shared" si="1"/>
        <v>396692.75</v>
      </c>
    </row>
    <row r="38" spans="1:10" x14ac:dyDescent="0.25">
      <c r="A38" s="107" t="s">
        <v>2</v>
      </c>
      <c r="B38" s="107">
        <v>2022</v>
      </c>
      <c r="C38" s="116">
        <v>427029.4</v>
      </c>
      <c r="D38" s="116"/>
      <c r="E38" s="116">
        <v>6304.67</v>
      </c>
      <c r="F38" s="116">
        <v>0</v>
      </c>
      <c r="G38" s="116">
        <v>402</v>
      </c>
      <c r="H38" s="116">
        <v>0</v>
      </c>
      <c r="I38" s="116"/>
      <c r="J38" s="116">
        <f t="shared" si="1"/>
        <v>420322.73000000004</v>
      </c>
    </row>
    <row r="39" spans="1:10" x14ac:dyDescent="0.25">
      <c r="A39" s="107" t="s">
        <v>1</v>
      </c>
      <c r="B39" s="107">
        <v>2022</v>
      </c>
      <c r="C39" s="116">
        <v>198035.09</v>
      </c>
      <c r="D39" s="116"/>
      <c r="E39" s="116">
        <v>64.349999999999994</v>
      </c>
      <c r="F39" s="116">
        <v>0</v>
      </c>
      <c r="G39" s="116">
        <v>907</v>
      </c>
      <c r="H39" s="116">
        <v>0</v>
      </c>
      <c r="I39" s="116"/>
      <c r="J39" s="116">
        <f t="shared" si="1"/>
        <v>197063.74</v>
      </c>
    </row>
    <row r="40" spans="1:10" x14ac:dyDescent="0.25">
      <c r="A40" s="107" t="s">
        <v>11</v>
      </c>
      <c r="B40" s="107">
        <v>2022</v>
      </c>
      <c r="C40" s="116">
        <v>237074.45</v>
      </c>
      <c r="D40" s="116"/>
      <c r="E40" s="116">
        <v>2.2000000000000002</v>
      </c>
      <c r="F40" s="116">
        <v>0</v>
      </c>
      <c r="G40" s="116">
        <v>505</v>
      </c>
      <c r="H40" s="116">
        <v>0</v>
      </c>
      <c r="I40" s="116"/>
      <c r="J40" s="116">
        <f t="shared" si="1"/>
        <v>236567.25</v>
      </c>
    </row>
    <row r="41" spans="1:10" x14ac:dyDescent="0.25">
      <c r="A41" s="107" t="s">
        <v>10</v>
      </c>
      <c r="B41" s="107">
        <v>2022</v>
      </c>
      <c r="C41" s="116">
        <v>174285.13</v>
      </c>
      <c r="D41" s="116"/>
      <c r="E41" s="116">
        <v>226</v>
      </c>
      <c r="F41" s="116">
        <v>0</v>
      </c>
      <c r="G41" s="116">
        <v>505</v>
      </c>
      <c r="H41" s="116">
        <v>0</v>
      </c>
      <c r="I41" s="116"/>
      <c r="J41" s="116">
        <f t="shared" si="1"/>
        <v>173554.13</v>
      </c>
    </row>
    <row r="42" spans="1:10" x14ac:dyDescent="0.25">
      <c r="A42" s="107" t="s">
        <v>9</v>
      </c>
      <c r="B42" s="107">
        <v>2022</v>
      </c>
      <c r="C42" s="116">
        <v>244191.67</v>
      </c>
      <c r="D42" s="116"/>
      <c r="E42" s="116">
        <v>0</v>
      </c>
      <c r="F42" s="116">
        <v>0</v>
      </c>
      <c r="G42" s="116">
        <v>505</v>
      </c>
      <c r="H42" s="116">
        <v>0</v>
      </c>
      <c r="I42" s="116"/>
      <c r="J42" s="116">
        <f t="shared" si="1"/>
        <v>243686.67</v>
      </c>
    </row>
    <row r="43" spans="1:10" x14ac:dyDescent="0.25">
      <c r="A43" s="107" t="s">
        <v>8</v>
      </c>
      <c r="B43" s="107">
        <v>2022</v>
      </c>
      <c r="C43" s="116">
        <v>173197.41</v>
      </c>
      <c r="D43" s="116"/>
      <c r="E43" s="116">
        <v>0</v>
      </c>
      <c r="F43" s="116">
        <v>0</v>
      </c>
      <c r="G43" s="116">
        <v>505</v>
      </c>
      <c r="H43" s="116">
        <v>0</v>
      </c>
      <c r="I43" s="116"/>
      <c r="J43" s="116">
        <f t="shared" si="1"/>
        <v>172692.41</v>
      </c>
    </row>
    <row r="44" spans="1:10" x14ac:dyDescent="0.25">
      <c r="A44" s="107" t="s">
        <v>86</v>
      </c>
      <c r="B44" s="107">
        <v>2022</v>
      </c>
      <c r="C44" s="116">
        <v>155350.29</v>
      </c>
      <c r="D44" s="116"/>
      <c r="E44" s="116">
        <v>0</v>
      </c>
      <c r="F44" s="116">
        <v>0</v>
      </c>
      <c r="G44" s="116">
        <v>505</v>
      </c>
      <c r="H44" s="116">
        <v>0</v>
      </c>
      <c r="I44" s="116"/>
      <c r="J44" s="116">
        <f t="shared" si="1"/>
        <v>154845.29</v>
      </c>
    </row>
    <row r="45" spans="1:10" x14ac:dyDescent="0.25">
      <c r="A45" s="107" t="s">
        <v>7</v>
      </c>
      <c r="B45" s="107">
        <v>2022</v>
      </c>
      <c r="C45" s="116">
        <v>192343.75</v>
      </c>
      <c r="D45" s="116"/>
      <c r="E45" s="116">
        <v>0</v>
      </c>
      <c r="F45" s="116">
        <v>0</v>
      </c>
      <c r="G45" s="116">
        <v>505</v>
      </c>
      <c r="H45" s="116">
        <v>0</v>
      </c>
      <c r="I45" s="116"/>
      <c r="J45" s="116">
        <f t="shared" si="1"/>
        <v>191838.75</v>
      </c>
    </row>
    <row r="46" spans="1:10" x14ac:dyDescent="0.25">
      <c r="A46" s="107" t="s">
        <v>6</v>
      </c>
      <c r="B46" s="107">
        <v>2021</v>
      </c>
      <c r="C46" s="116">
        <v>228004.13</v>
      </c>
      <c r="D46" s="116"/>
      <c r="E46" s="116">
        <v>0</v>
      </c>
      <c r="F46" s="116">
        <v>0</v>
      </c>
      <c r="G46" s="116">
        <v>505</v>
      </c>
      <c r="H46" s="116">
        <v>0</v>
      </c>
      <c r="I46" s="116"/>
      <c r="J46" s="116">
        <f t="shared" si="1"/>
        <v>227499.13</v>
      </c>
    </row>
    <row r="47" spans="1:10" x14ac:dyDescent="0.25">
      <c r="A47" s="107" t="s">
        <v>5</v>
      </c>
      <c r="B47" s="107">
        <v>2021</v>
      </c>
      <c r="C47" s="116">
        <v>168672.71</v>
      </c>
      <c r="D47" s="116"/>
      <c r="E47" s="116">
        <v>246.66</v>
      </c>
      <c r="F47" s="116">
        <v>0</v>
      </c>
      <c r="G47" s="116">
        <v>505</v>
      </c>
      <c r="H47" s="116">
        <v>0</v>
      </c>
      <c r="I47" s="116"/>
      <c r="J47" s="116">
        <f t="shared" si="1"/>
        <v>167921.05</v>
      </c>
    </row>
    <row r="48" spans="1:10" x14ac:dyDescent="0.25">
      <c r="A48" s="107" t="s">
        <v>4</v>
      </c>
      <c r="B48" s="107">
        <v>2021</v>
      </c>
      <c r="C48" s="116">
        <v>0</v>
      </c>
      <c r="D48" s="116"/>
      <c r="E48" s="116">
        <v>0</v>
      </c>
      <c r="F48" s="116">
        <v>0</v>
      </c>
      <c r="G48" s="116">
        <v>0</v>
      </c>
      <c r="H48" s="116">
        <v>0</v>
      </c>
      <c r="I48" s="116"/>
      <c r="J48" s="116">
        <f t="shared" si="1"/>
        <v>0</v>
      </c>
    </row>
    <row r="49" spans="3:10" ht="16.5" thickBot="1" x14ac:dyDescent="0.3">
      <c r="C49" s="118">
        <f>SUM(C34:C48)</f>
        <v>15383535.810000002</v>
      </c>
      <c r="D49" s="118"/>
      <c r="E49" s="118">
        <f>SUM(E34:E48)</f>
        <v>2055893.88</v>
      </c>
      <c r="F49" s="118">
        <f>SUM(F34:F48)</f>
        <v>29964.959999999999</v>
      </c>
      <c r="G49" s="118">
        <f>SUM(G34:G48)</f>
        <v>9147</v>
      </c>
      <c r="H49" s="118">
        <f>SUM(H34:H48)</f>
        <v>0</v>
      </c>
      <c r="I49" s="118"/>
      <c r="J49" s="118">
        <f>SUM(J34:J48)</f>
        <v>13348459.890000004</v>
      </c>
    </row>
    <row r="50" spans="3:10" ht="16.5" thickTop="1" x14ac:dyDescent="0.25">
      <c r="C50" s="117"/>
      <c r="D50" s="117"/>
      <c r="E50" s="117"/>
      <c r="F50" s="117"/>
      <c r="G50" s="117"/>
      <c r="H50" s="117"/>
      <c r="I50" s="117"/>
      <c r="J50" s="117"/>
    </row>
  </sheetData>
  <pageMargins left="0.93" right="0.75" top="1" bottom="1" header="0.5" footer="0.5"/>
  <pageSetup scale="59" orientation="landscape" r:id="rId1"/>
  <headerFooter alignWithMargins="0">
    <oddFooter>&amp;RAppendix F
Page 2 of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9"/>
  <sheetViews>
    <sheetView view="pageBreakPreview" zoomScale="60" zoomScaleNormal="65" workbookViewId="0">
      <selection activeCell="C90" sqref="C90"/>
    </sheetView>
  </sheetViews>
  <sheetFormatPr defaultColWidth="12" defaultRowHeight="15.75" x14ac:dyDescent="0.25"/>
  <cols>
    <col min="1" max="1" width="69.5" style="130" customWidth="1"/>
    <col min="2" max="2" width="44.1640625" style="130" customWidth="1"/>
    <col min="3" max="3" width="23" style="176" customWidth="1"/>
    <col min="4" max="4" width="17.33203125" style="130" customWidth="1"/>
    <col min="5" max="5" width="30.83203125" style="130" customWidth="1"/>
    <col min="6" max="6" width="30.83203125" style="170" customWidth="1"/>
    <col min="7" max="7" width="2.5" style="130" customWidth="1"/>
    <col min="8" max="16384" width="12" style="130"/>
  </cols>
  <sheetData>
    <row r="1" spans="1:6" x14ac:dyDescent="0.25">
      <c r="A1" s="128" t="s">
        <v>105</v>
      </c>
      <c r="B1" s="128"/>
      <c r="C1" s="174"/>
      <c r="D1" s="129"/>
      <c r="E1" s="129"/>
      <c r="F1" s="175"/>
    </row>
    <row r="2" spans="1:6" x14ac:dyDescent="0.25">
      <c r="A2" s="128" t="s">
        <v>93</v>
      </c>
      <c r="B2" s="128"/>
      <c r="C2" s="174"/>
      <c r="D2" s="129"/>
      <c r="E2" s="129"/>
      <c r="F2" s="175"/>
    </row>
    <row r="3" spans="1:6" ht="35.450000000000003" customHeight="1" x14ac:dyDescent="0.25">
      <c r="A3" s="129"/>
      <c r="B3" s="129"/>
      <c r="C3" s="174"/>
      <c r="D3" s="129"/>
      <c r="E3" s="129"/>
    </row>
    <row r="4" spans="1:6" s="138" customFormat="1" ht="31.5" x14ac:dyDescent="0.25">
      <c r="A4" s="144" t="s">
        <v>16</v>
      </c>
      <c r="B4" s="144" t="s">
        <v>63</v>
      </c>
      <c r="C4" s="178" t="s">
        <v>18</v>
      </c>
      <c r="D4" s="179" t="s">
        <v>17</v>
      </c>
      <c r="E4" s="180" t="s">
        <v>51</v>
      </c>
      <c r="F4" s="181" t="s">
        <v>52</v>
      </c>
    </row>
    <row r="5" spans="1:6" x14ac:dyDescent="0.25">
      <c r="A5" s="131" t="s">
        <v>20</v>
      </c>
      <c r="B5" s="131"/>
      <c r="C5" s="146"/>
      <c r="D5" s="147"/>
      <c r="E5" s="148"/>
      <c r="F5" s="149"/>
    </row>
    <row r="6" spans="1:6" x14ac:dyDescent="0.25">
      <c r="A6" s="133" t="s">
        <v>21</v>
      </c>
      <c r="B6" s="133" t="s">
        <v>215</v>
      </c>
      <c r="C6" s="150">
        <f>4*12</f>
        <v>48</v>
      </c>
      <c r="D6" s="151" t="s">
        <v>22</v>
      </c>
      <c r="E6" s="152"/>
      <c r="F6" s="149">
        <f>+C6*E6</f>
        <v>0</v>
      </c>
    </row>
    <row r="7" spans="1:6" x14ac:dyDescent="0.25">
      <c r="A7" s="133" t="s">
        <v>23</v>
      </c>
      <c r="B7" s="133"/>
      <c r="C7" s="150">
        <v>54</v>
      </c>
      <c r="D7" s="151" t="s">
        <v>24</v>
      </c>
      <c r="E7" s="152"/>
      <c r="F7" s="149">
        <f t="shared" ref="F7:F22" si="0">+C7*E7</f>
        <v>0</v>
      </c>
    </row>
    <row r="8" spans="1:6" x14ac:dyDescent="0.25">
      <c r="A8" s="133" t="s">
        <v>25</v>
      </c>
      <c r="B8" s="133"/>
      <c r="C8" s="150">
        <v>0</v>
      </c>
      <c r="D8" s="151" t="s">
        <v>24</v>
      </c>
      <c r="E8" s="152"/>
      <c r="F8" s="149">
        <f t="shared" si="0"/>
        <v>0</v>
      </c>
    </row>
    <row r="9" spans="1:6" x14ac:dyDescent="0.25">
      <c r="A9" s="133" t="s">
        <v>26</v>
      </c>
      <c r="B9" s="133"/>
      <c r="C9" s="150">
        <v>266</v>
      </c>
      <c r="D9" s="151" t="s">
        <v>27</v>
      </c>
      <c r="E9" s="152"/>
      <c r="F9" s="149">
        <f t="shared" si="0"/>
        <v>0</v>
      </c>
    </row>
    <row r="10" spans="1:6" x14ac:dyDescent="0.25">
      <c r="A10" s="133" t="s">
        <v>28</v>
      </c>
      <c r="B10" s="133"/>
      <c r="C10" s="150">
        <v>50</v>
      </c>
      <c r="D10" s="151" t="s">
        <v>29</v>
      </c>
      <c r="E10" s="152"/>
      <c r="F10" s="149">
        <f t="shared" si="0"/>
        <v>0</v>
      </c>
    </row>
    <row r="11" spans="1:6" x14ac:dyDescent="0.25">
      <c r="A11" s="133" t="s">
        <v>106</v>
      </c>
      <c r="B11" s="133"/>
      <c r="C11" s="150">
        <v>0</v>
      </c>
      <c r="D11" s="151" t="s">
        <v>29</v>
      </c>
      <c r="E11" s="152"/>
      <c r="F11" s="149">
        <f t="shared" si="0"/>
        <v>0</v>
      </c>
    </row>
    <row r="12" spans="1:6" x14ac:dyDescent="0.25">
      <c r="A12" s="133" t="s">
        <v>98</v>
      </c>
      <c r="B12" s="133" t="s">
        <v>68</v>
      </c>
      <c r="C12" s="150">
        <v>12</v>
      </c>
      <c r="D12" s="151" t="s">
        <v>22</v>
      </c>
      <c r="E12" s="152"/>
      <c r="F12" s="149">
        <f t="shared" si="0"/>
        <v>0</v>
      </c>
    </row>
    <row r="13" spans="1:6" x14ac:dyDescent="0.25">
      <c r="A13" s="133" t="s">
        <v>30</v>
      </c>
      <c r="B13" s="133"/>
      <c r="C13" s="150">
        <v>300</v>
      </c>
      <c r="D13" s="151" t="s">
        <v>29</v>
      </c>
      <c r="E13" s="152"/>
      <c r="F13" s="149">
        <f t="shared" si="0"/>
        <v>0</v>
      </c>
    </row>
    <row r="14" spans="1:6" x14ac:dyDescent="0.25">
      <c r="A14" s="133" t="s">
        <v>216</v>
      </c>
      <c r="B14" s="133" t="s">
        <v>68</v>
      </c>
      <c r="C14" s="150">
        <v>12</v>
      </c>
      <c r="D14" s="151" t="s">
        <v>22</v>
      </c>
      <c r="E14" s="152"/>
      <c r="F14" s="149">
        <f t="shared" si="0"/>
        <v>0</v>
      </c>
    </row>
    <row r="15" spans="1:6" x14ac:dyDescent="0.25">
      <c r="A15" s="133" t="s">
        <v>217</v>
      </c>
      <c r="B15" s="133" t="s">
        <v>68</v>
      </c>
      <c r="C15" s="150">
        <v>12</v>
      </c>
      <c r="D15" s="151" t="s">
        <v>22</v>
      </c>
      <c r="E15" s="152"/>
      <c r="F15" s="149">
        <f t="shared" ref="F15" si="1">+C15*E15</f>
        <v>0</v>
      </c>
    </row>
    <row r="16" spans="1:6" s="197" customFormat="1" x14ac:dyDescent="0.25">
      <c r="A16" s="188" t="s">
        <v>31</v>
      </c>
      <c r="B16" s="188" t="s">
        <v>218</v>
      </c>
      <c r="C16" s="150">
        <f>2*260</f>
        <v>520</v>
      </c>
      <c r="D16" s="199" t="s">
        <v>32</v>
      </c>
      <c r="E16" s="150"/>
      <c r="F16" s="200">
        <f t="shared" si="0"/>
        <v>0</v>
      </c>
    </row>
    <row r="17" spans="1:7" x14ac:dyDescent="0.25">
      <c r="A17" s="133" t="s">
        <v>99</v>
      </c>
      <c r="B17" s="133" t="s">
        <v>68</v>
      </c>
      <c r="C17" s="150">
        <v>12</v>
      </c>
      <c r="D17" s="151" t="s">
        <v>22</v>
      </c>
      <c r="E17" s="152"/>
      <c r="F17" s="149">
        <f t="shared" si="0"/>
        <v>0</v>
      </c>
    </row>
    <row r="18" spans="1:7" x14ac:dyDescent="0.25">
      <c r="A18" s="133" t="s">
        <v>103</v>
      </c>
      <c r="B18" s="133"/>
      <c r="C18" s="150">
        <v>21</v>
      </c>
      <c r="D18" s="151" t="s">
        <v>24</v>
      </c>
      <c r="E18" s="152"/>
      <c r="F18" s="149">
        <f t="shared" si="0"/>
        <v>0</v>
      </c>
    </row>
    <row r="19" spans="1:7" x14ac:dyDescent="0.25">
      <c r="A19" s="133" t="s">
        <v>33</v>
      </c>
      <c r="B19" s="133" t="s">
        <v>218</v>
      </c>
      <c r="C19" s="150">
        <f>2*260</f>
        <v>520</v>
      </c>
      <c r="D19" s="151" t="s">
        <v>24</v>
      </c>
      <c r="E19" s="152"/>
      <c r="F19" s="149">
        <f t="shared" si="0"/>
        <v>0</v>
      </c>
    </row>
    <row r="20" spans="1:7" x14ac:dyDescent="0.25">
      <c r="A20" s="133" t="s">
        <v>66</v>
      </c>
      <c r="B20" s="133" t="s">
        <v>196</v>
      </c>
      <c r="C20" s="150">
        <f>12*3</f>
        <v>36</v>
      </c>
      <c r="D20" s="151" t="s">
        <v>22</v>
      </c>
      <c r="E20" s="152"/>
      <c r="F20" s="149">
        <f t="shared" si="0"/>
        <v>0</v>
      </c>
    </row>
    <row r="21" spans="1:7" x14ac:dyDescent="0.25">
      <c r="A21" s="133" t="s">
        <v>67</v>
      </c>
      <c r="B21" s="133" t="s">
        <v>68</v>
      </c>
      <c r="C21" s="150">
        <v>12</v>
      </c>
      <c r="D21" s="151" t="s">
        <v>22</v>
      </c>
      <c r="E21" s="152"/>
      <c r="F21" s="149">
        <f t="shared" si="0"/>
        <v>0</v>
      </c>
    </row>
    <row r="22" spans="1:7" x14ac:dyDescent="0.25">
      <c r="A22" s="133" t="s">
        <v>79</v>
      </c>
      <c r="B22" s="133" t="s">
        <v>68</v>
      </c>
      <c r="C22" s="150">
        <v>12</v>
      </c>
      <c r="D22" s="151" t="s">
        <v>22</v>
      </c>
      <c r="E22" s="152"/>
      <c r="F22" s="149">
        <f t="shared" si="0"/>
        <v>0</v>
      </c>
      <c r="G22" s="149">
        <f>+C20*E20</f>
        <v>0</v>
      </c>
    </row>
    <row r="23" spans="1:7" x14ac:dyDescent="0.25">
      <c r="A23" s="133"/>
      <c r="B23" s="133"/>
      <c r="C23" s="150"/>
      <c r="D23" s="151"/>
      <c r="E23" s="152"/>
      <c r="F23" s="149"/>
    </row>
    <row r="24" spans="1:7" x14ac:dyDescent="0.25">
      <c r="A24" s="131" t="s">
        <v>34</v>
      </c>
      <c r="B24" s="131"/>
      <c r="C24" s="146"/>
      <c r="D24" s="151"/>
      <c r="E24" s="152"/>
      <c r="F24" s="149"/>
    </row>
    <row r="25" spans="1:7" x14ac:dyDescent="0.25">
      <c r="A25" s="133" t="s">
        <v>35</v>
      </c>
      <c r="B25" s="133" t="s">
        <v>65</v>
      </c>
      <c r="C25" s="150">
        <v>36</v>
      </c>
      <c r="D25" s="151" t="s">
        <v>22</v>
      </c>
      <c r="E25" s="152"/>
      <c r="F25" s="149">
        <f t="shared" ref="F25:F32" si="2">+C25*E25</f>
        <v>0</v>
      </c>
    </row>
    <row r="26" spans="1:7" x14ac:dyDescent="0.25">
      <c r="A26" s="133" t="s">
        <v>104</v>
      </c>
      <c r="B26" s="133" t="s">
        <v>65</v>
      </c>
      <c r="C26" s="150">
        <v>36</v>
      </c>
      <c r="D26" s="151" t="s">
        <v>22</v>
      </c>
      <c r="E26" s="152"/>
      <c r="F26" s="149">
        <f t="shared" si="2"/>
        <v>0</v>
      </c>
    </row>
    <row r="27" spans="1:7" s="205" customFormat="1" x14ac:dyDescent="0.25">
      <c r="A27" s="201" t="s">
        <v>36</v>
      </c>
      <c r="B27" s="201"/>
      <c r="C27" s="202">
        <v>1548000</v>
      </c>
      <c r="D27" s="203" t="s">
        <v>24</v>
      </c>
      <c r="E27" s="202"/>
      <c r="F27" s="204">
        <f t="shared" si="2"/>
        <v>0</v>
      </c>
    </row>
    <row r="28" spans="1:7" s="205" customFormat="1" x14ac:dyDescent="0.25">
      <c r="A28" s="201" t="s">
        <v>220</v>
      </c>
      <c r="B28" s="201"/>
      <c r="C28" s="202">
        <v>1548000</v>
      </c>
      <c r="D28" s="203" t="s">
        <v>24</v>
      </c>
      <c r="E28" s="202"/>
      <c r="F28" s="204">
        <f t="shared" si="2"/>
        <v>0</v>
      </c>
    </row>
    <row r="29" spans="1:7" x14ac:dyDescent="0.25">
      <c r="A29" s="133" t="s">
        <v>59</v>
      </c>
      <c r="B29" s="133"/>
      <c r="C29" s="150">
        <v>2561</v>
      </c>
      <c r="D29" s="151" t="s">
        <v>24</v>
      </c>
      <c r="E29" s="152"/>
      <c r="F29" s="149">
        <f t="shared" si="2"/>
        <v>0</v>
      </c>
    </row>
    <row r="30" spans="1:7" x14ac:dyDescent="0.25">
      <c r="A30" s="133" t="s">
        <v>60</v>
      </c>
      <c r="B30" s="133"/>
      <c r="C30" s="150">
        <v>270</v>
      </c>
      <c r="D30" s="151" t="s">
        <v>24</v>
      </c>
      <c r="E30" s="152"/>
      <c r="F30" s="149">
        <f t="shared" si="2"/>
        <v>0</v>
      </c>
    </row>
    <row r="31" spans="1:7" x14ac:dyDescent="0.25">
      <c r="A31" s="133" t="s">
        <v>37</v>
      </c>
      <c r="B31" s="133"/>
      <c r="C31" s="150">
        <v>0</v>
      </c>
      <c r="D31" s="151" t="s">
        <v>24</v>
      </c>
      <c r="E31" s="152"/>
      <c r="F31" s="149">
        <f t="shared" si="2"/>
        <v>0</v>
      </c>
    </row>
    <row r="32" spans="1:7" x14ac:dyDescent="0.25">
      <c r="A32" s="133" t="s">
        <v>38</v>
      </c>
      <c r="B32" s="133"/>
      <c r="C32" s="150">
        <v>40</v>
      </c>
      <c r="D32" s="151" t="s">
        <v>24</v>
      </c>
      <c r="E32" s="152"/>
      <c r="F32" s="149">
        <f t="shared" si="2"/>
        <v>0</v>
      </c>
    </row>
    <row r="33" spans="1:6" x14ac:dyDescent="0.25">
      <c r="A33" s="133"/>
      <c r="B33" s="133"/>
      <c r="C33" s="150"/>
      <c r="D33" s="151"/>
      <c r="E33" s="152"/>
      <c r="F33" s="149"/>
    </row>
    <row r="34" spans="1:6" x14ac:dyDescent="0.25">
      <c r="A34" s="131" t="s">
        <v>39</v>
      </c>
      <c r="B34" s="131"/>
      <c r="C34" s="146"/>
      <c r="D34" s="151"/>
      <c r="E34" s="152"/>
      <c r="F34" s="149"/>
    </row>
    <row r="35" spans="1:6" x14ac:dyDescent="0.25">
      <c r="A35" s="133" t="s">
        <v>40</v>
      </c>
      <c r="B35" s="133" t="s">
        <v>65</v>
      </c>
      <c r="C35" s="150">
        <v>36</v>
      </c>
      <c r="D35" s="151" t="s">
        <v>22</v>
      </c>
      <c r="E35" s="152"/>
      <c r="F35" s="149">
        <f t="shared" ref="F35:F40" si="3">+C35*E35</f>
        <v>0</v>
      </c>
    </row>
    <row r="36" spans="1:6" x14ac:dyDescent="0.25">
      <c r="A36" s="133" t="s">
        <v>41</v>
      </c>
      <c r="B36" s="133"/>
      <c r="C36" s="150">
        <v>1644400</v>
      </c>
      <c r="D36" s="151" t="s">
        <v>24</v>
      </c>
      <c r="E36" s="153"/>
      <c r="F36" s="149">
        <f t="shared" si="3"/>
        <v>0</v>
      </c>
    </row>
    <row r="37" spans="1:6" x14ac:dyDescent="0.25">
      <c r="A37" s="133" t="s">
        <v>42</v>
      </c>
      <c r="B37" s="133" t="s">
        <v>65</v>
      </c>
      <c r="C37" s="150">
        <v>36</v>
      </c>
      <c r="D37" s="151" t="s">
        <v>22</v>
      </c>
      <c r="E37" s="152"/>
      <c r="F37" s="149">
        <f t="shared" si="3"/>
        <v>0</v>
      </c>
    </row>
    <row r="38" spans="1:6" x14ac:dyDescent="0.25">
      <c r="A38" s="133" t="s">
        <v>43</v>
      </c>
      <c r="B38" s="133"/>
      <c r="C38" s="150">
        <v>1644400</v>
      </c>
      <c r="D38" s="151" t="s">
        <v>24</v>
      </c>
      <c r="E38" s="152"/>
      <c r="F38" s="149">
        <f t="shared" si="3"/>
        <v>0</v>
      </c>
    </row>
    <row r="39" spans="1:6" x14ac:dyDescent="0.25">
      <c r="A39" s="133" t="s">
        <v>64</v>
      </c>
      <c r="B39" s="133"/>
      <c r="C39" s="150">
        <v>50</v>
      </c>
      <c r="D39" s="151" t="s">
        <v>24</v>
      </c>
      <c r="E39" s="152"/>
      <c r="F39" s="149">
        <f t="shared" si="3"/>
        <v>0</v>
      </c>
    </row>
    <row r="40" spans="1:6" x14ac:dyDescent="0.25">
      <c r="A40" s="133" t="s">
        <v>44</v>
      </c>
      <c r="B40" s="133" t="s">
        <v>65</v>
      </c>
      <c r="C40" s="150">
        <v>36</v>
      </c>
      <c r="D40" s="151" t="s">
        <v>22</v>
      </c>
      <c r="E40" s="152"/>
      <c r="F40" s="149">
        <f t="shared" si="3"/>
        <v>0</v>
      </c>
    </row>
    <row r="41" spans="1:6" x14ac:dyDescent="0.25">
      <c r="A41" s="133"/>
      <c r="B41" s="133"/>
      <c r="C41" s="150"/>
      <c r="D41" s="151"/>
      <c r="E41" s="152"/>
      <c r="F41" s="149"/>
    </row>
    <row r="42" spans="1:6" x14ac:dyDescent="0.25">
      <c r="A42" s="131" t="s">
        <v>45</v>
      </c>
      <c r="B42" s="131"/>
      <c r="C42" s="146"/>
      <c r="D42" s="151"/>
      <c r="E42" s="152"/>
      <c r="F42" s="149"/>
    </row>
    <row r="43" spans="1:6" x14ac:dyDescent="0.25">
      <c r="A43" s="133" t="s">
        <v>46</v>
      </c>
      <c r="B43" s="133" t="s">
        <v>65</v>
      </c>
      <c r="C43" s="150">
        <f t="shared" ref="C43:C46" si="4">12*3</f>
        <v>36</v>
      </c>
      <c r="D43" s="151" t="s">
        <v>22</v>
      </c>
      <c r="E43" s="152"/>
      <c r="F43" s="149">
        <f t="shared" ref="F43:F49" si="5">+C43*E43</f>
        <v>0</v>
      </c>
    </row>
    <row r="44" spans="1:6" x14ac:dyDescent="0.25">
      <c r="A44" s="133" t="s">
        <v>47</v>
      </c>
      <c r="B44" s="133" t="s">
        <v>215</v>
      </c>
      <c r="C44" s="150">
        <f>12*4</f>
        <v>48</v>
      </c>
      <c r="D44" s="151" t="s">
        <v>22</v>
      </c>
      <c r="E44" s="152"/>
      <c r="F44" s="149">
        <f t="shared" si="5"/>
        <v>0</v>
      </c>
    </row>
    <row r="45" spans="1:6" x14ac:dyDescent="0.25">
      <c r="A45" s="133" t="s">
        <v>48</v>
      </c>
      <c r="B45" s="133" t="s">
        <v>215</v>
      </c>
      <c r="C45" s="150">
        <f>12*4</f>
        <v>48</v>
      </c>
      <c r="D45" s="151" t="s">
        <v>22</v>
      </c>
      <c r="E45" s="152"/>
      <c r="F45" s="149">
        <f t="shared" si="5"/>
        <v>0</v>
      </c>
    </row>
    <row r="46" spans="1:6" x14ac:dyDescent="0.25">
      <c r="A46" s="133" t="s">
        <v>101</v>
      </c>
      <c r="B46" s="133" t="s">
        <v>65</v>
      </c>
      <c r="C46" s="150">
        <f t="shared" si="4"/>
        <v>36</v>
      </c>
      <c r="D46" s="151" t="s">
        <v>22</v>
      </c>
      <c r="E46" s="152"/>
      <c r="F46" s="149">
        <f t="shared" si="5"/>
        <v>0</v>
      </c>
    </row>
    <row r="47" spans="1:6" x14ac:dyDescent="0.25">
      <c r="A47" s="133" t="s">
        <v>100</v>
      </c>
      <c r="B47" s="133"/>
      <c r="C47" s="150">
        <v>1548000</v>
      </c>
      <c r="D47" s="151" t="s">
        <v>24</v>
      </c>
      <c r="E47" s="152"/>
      <c r="F47" s="149">
        <f t="shared" si="5"/>
        <v>0</v>
      </c>
    </row>
    <row r="48" spans="1:6" x14ac:dyDescent="0.25">
      <c r="A48" s="133" t="s">
        <v>49</v>
      </c>
      <c r="B48" s="133" t="s">
        <v>65</v>
      </c>
      <c r="C48" s="150">
        <f>3*12</f>
        <v>36</v>
      </c>
      <c r="D48" s="151" t="s">
        <v>22</v>
      </c>
      <c r="E48" s="152"/>
      <c r="F48" s="149">
        <f t="shared" si="5"/>
        <v>0</v>
      </c>
    </row>
    <row r="49" spans="1:6" x14ac:dyDescent="0.25">
      <c r="A49" s="133" t="s">
        <v>50</v>
      </c>
      <c r="B49" s="133" t="s">
        <v>197</v>
      </c>
      <c r="C49" s="150">
        <f>2*12</f>
        <v>24</v>
      </c>
      <c r="D49" s="151" t="s">
        <v>22</v>
      </c>
      <c r="E49" s="152"/>
      <c r="F49" s="149">
        <f t="shared" si="5"/>
        <v>0</v>
      </c>
    </row>
    <row r="50" spans="1:6" x14ac:dyDescent="0.25">
      <c r="A50" s="130" t="s">
        <v>198</v>
      </c>
      <c r="B50" s="130" t="s">
        <v>197</v>
      </c>
      <c r="C50" s="150">
        <f>2*12</f>
        <v>24</v>
      </c>
      <c r="D50" s="151" t="s">
        <v>22</v>
      </c>
      <c r="E50" s="152"/>
      <c r="F50" s="149">
        <f>+C50*E50</f>
        <v>0</v>
      </c>
    </row>
    <row r="51" spans="1:6" x14ac:dyDescent="0.25">
      <c r="A51" s="133" t="s">
        <v>199</v>
      </c>
      <c r="B51" s="133" t="s">
        <v>68</v>
      </c>
      <c r="C51" s="150">
        <v>12</v>
      </c>
      <c r="D51" s="151"/>
      <c r="E51" s="152"/>
      <c r="F51" s="149"/>
    </row>
    <row r="52" spans="1:6" ht="16.5" customHeight="1" x14ac:dyDescent="0.25">
      <c r="A52" s="133"/>
      <c r="B52" s="133"/>
      <c r="C52" s="152"/>
      <c r="D52" s="151"/>
      <c r="E52" s="133"/>
      <c r="F52" s="149"/>
    </row>
    <row r="53" spans="1:6" ht="16.5" customHeight="1" x14ac:dyDescent="0.25">
      <c r="A53" s="131" t="s">
        <v>74</v>
      </c>
      <c r="B53" s="133"/>
      <c r="C53" s="152"/>
      <c r="D53" s="151"/>
      <c r="E53" s="133"/>
      <c r="F53" s="149"/>
    </row>
    <row r="54" spans="1:6" ht="16.5" customHeight="1" x14ac:dyDescent="0.25">
      <c r="A54" s="133" t="s">
        <v>21</v>
      </c>
      <c r="B54" s="133" t="s">
        <v>68</v>
      </c>
      <c r="C54" s="152">
        <v>12</v>
      </c>
      <c r="D54" s="151" t="s">
        <v>22</v>
      </c>
      <c r="E54" s="133"/>
      <c r="F54" s="234" t="s">
        <v>112</v>
      </c>
    </row>
    <row r="55" spans="1:6" ht="16.5" customHeight="1" x14ac:dyDescent="0.25">
      <c r="A55" s="133" t="s">
        <v>75</v>
      </c>
      <c r="B55" s="133"/>
      <c r="C55" s="152" t="s">
        <v>87</v>
      </c>
      <c r="D55" s="151" t="s">
        <v>24</v>
      </c>
      <c r="E55" s="133"/>
      <c r="F55" s="235"/>
    </row>
    <row r="56" spans="1:6" ht="16.5" customHeight="1" x14ac:dyDescent="0.25">
      <c r="A56" s="133" t="s">
        <v>76</v>
      </c>
      <c r="B56" s="133"/>
      <c r="C56" s="152" t="s">
        <v>87</v>
      </c>
      <c r="D56" s="151" t="s">
        <v>24</v>
      </c>
      <c r="E56" s="133"/>
      <c r="F56" s="235"/>
    </row>
    <row r="57" spans="1:6" ht="16.5" customHeight="1" x14ac:dyDescent="0.25">
      <c r="A57" s="133" t="s">
        <v>77</v>
      </c>
      <c r="B57" s="133"/>
      <c r="C57" s="152" t="s">
        <v>87</v>
      </c>
      <c r="D57" s="151" t="s">
        <v>24</v>
      </c>
      <c r="E57" s="133"/>
      <c r="F57" s="235"/>
    </row>
    <row r="58" spans="1:6" ht="16.5" customHeight="1" x14ac:dyDescent="0.25">
      <c r="A58" s="133" t="s">
        <v>78</v>
      </c>
      <c r="B58" s="133" t="s">
        <v>68</v>
      </c>
      <c r="C58" s="152">
        <v>12</v>
      </c>
      <c r="D58" s="151" t="s">
        <v>22</v>
      </c>
      <c r="E58" s="133"/>
      <c r="F58" s="235"/>
    </row>
    <row r="59" spans="1:6" ht="16.5" customHeight="1" x14ac:dyDescent="0.25">
      <c r="A59" s="133" t="s">
        <v>219</v>
      </c>
      <c r="B59" s="133" t="s">
        <v>88</v>
      </c>
      <c r="C59" s="152">
        <v>260</v>
      </c>
      <c r="D59" s="151" t="s">
        <v>32</v>
      </c>
      <c r="E59" s="133"/>
      <c r="F59" s="235"/>
    </row>
    <row r="60" spans="1:6" ht="16.5" customHeight="1" x14ac:dyDescent="0.25">
      <c r="A60" s="133" t="s">
        <v>89</v>
      </c>
      <c r="B60" s="133"/>
      <c r="C60" s="152" t="s">
        <v>87</v>
      </c>
      <c r="D60" s="151" t="s">
        <v>90</v>
      </c>
      <c r="E60" s="133"/>
      <c r="F60" s="235"/>
    </row>
    <row r="61" spans="1:6" ht="16.5" customHeight="1" x14ac:dyDescent="0.25">
      <c r="A61" s="133" t="s">
        <v>66</v>
      </c>
      <c r="B61" s="133" t="s">
        <v>68</v>
      </c>
      <c r="C61" s="152">
        <v>12</v>
      </c>
      <c r="D61" s="151" t="s">
        <v>22</v>
      </c>
      <c r="E61" s="133"/>
      <c r="F61" s="235"/>
    </row>
    <row r="62" spans="1:6" ht="16.5" customHeight="1" x14ac:dyDescent="0.25">
      <c r="A62" s="133" t="s">
        <v>79</v>
      </c>
      <c r="B62" s="133" t="s">
        <v>68</v>
      </c>
      <c r="C62" s="152">
        <v>12</v>
      </c>
      <c r="D62" s="151" t="s">
        <v>22</v>
      </c>
      <c r="E62" s="133"/>
      <c r="F62" s="235"/>
    </row>
    <row r="63" spans="1:6" ht="16.5" customHeight="1" x14ac:dyDescent="0.25">
      <c r="A63" s="133" t="s">
        <v>91</v>
      </c>
      <c r="B63" s="133" t="s">
        <v>68</v>
      </c>
      <c r="C63" s="152">
        <v>12</v>
      </c>
      <c r="D63" s="151" t="s">
        <v>22</v>
      </c>
      <c r="E63" s="133"/>
      <c r="F63" s="235"/>
    </row>
    <row r="64" spans="1:6" ht="16.5" customHeight="1" x14ac:dyDescent="0.25">
      <c r="A64" s="133" t="s">
        <v>107</v>
      </c>
      <c r="B64" s="133" t="s">
        <v>68</v>
      </c>
      <c r="C64" s="152">
        <v>12</v>
      </c>
      <c r="D64" s="151" t="s">
        <v>22</v>
      </c>
      <c r="E64" s="133"/>
      <c r="F64" s="236"/>
    </row>
    <row r="65" spans="1:7" ht="16.5" customHeight="1" x14ac:dyDescent="0.25">
      <c r="A65" s="133"/>
      <c r="B65" s="133"/>
      <c r="C65" s="152"/>
      <c r="D65" s="151"/>
      <c r="E65" s="133"/>
      <c r="F65" s="149"/>
    </row>
    <row r="66" spans="1:7" ht="16.5" customHeight="1" x14ac:dyDescent="0.25">
      <c r="A66" s="131" t="s">
        <v>92</v>
      </c>
      <c r="B66" s="133"/>
      <c r="C66" s="152"/>
      <c r="D66" s="151"/>
      <c r="E66" s="133"/>
      <c r="F66" s="149"/>
    </row>
    <row r="67" spans="1:7" ht="16.5" customHeight="1" x14ac:dyDescent="0.25">
      <c r="A67" s="133" t="s">
        <v>53</v>
      </c>
      <c r="B67" s="133"/>
      <c r="C67" s="152"/>
      <c r="D67" s="151"/>
      <c r="E67" s="133"/>
      <c r="F67" s="149"/>
    </row>
    <row r="68" spans="1:7" ht="16.5" customHeight="1" x14ac:dyDescent="0.25">
      <c r="A68" s="133" t="s">
        <v>108</v>
      </c>
      <c r="B68" s="133"/>
      <c r="C68" s="152"/>
      <c r="D68" s="151"/>
      <c r="E68" s="133"/>
      <c r="F68" s="149"/>
    </row>
    <row r="69" spans="1:7" ht="16.5" customHeight="1" x14ac:dyDescent="0.25">
      <c r="A69" s="133"/>
      <c r="B69" s="133"/>
      <c r="C69" s="152"/>
      <c r="D69" s="151"/>
      <c r="E69" s="133"/>
      <c r="F69" s="149"/>
    </row>
    <row r="70" spans="1:7" ht="16.5" customHeight="1" x14ac:dyDescent="0.25">
      <c r="A70" s="133" t="s">
        <v>114</v>
      </c>
      <c r="B70" s="133"/>
      <c r="C70" s="152"/>
      <c r="D70" s="151"/>
      <c r="E70" s="133"/>
      <c r="F70" s="149"/>
    </row>
    <row r="71" spans="1:7" ht="16.5" customHeight="1" x14ac:dyDescent="0.25">
      <c r="A71" s="133" t="s">
        <v>115</v>
      </c>
      <c r="B71" s="133"/>
      <c r="C71" s="152"/>
      <c r="D71" s="151"/>
      <c r="E71" s="133"/>
      <c r="F71" s="149"/>
    </row>
    <row r="72" spans="1:7" ht="16.5" customHeight="1" x14ac:dyDescent="0.25">
      <c r="A72" s="133"/>
      <c r="B72" s="133"/>
      <c r="C72" s="152"/>
      <c r="D72" s="151"/>
      <c r="E72" s="133"/>
      <c r="F72" s="149"/>
    </row>
    <row r="73" spans="1:7" ht="16.5" customHeight="1" x14ac:dyDescent="0.25">
      <c r="A73" s="154" t="s">
        <v>109</v>
      </c>
      <c r="B73" s="133"/>
      <c r="C73" s="152"/>
      <c r="D73" s="151"/>
      <c r="E73" s="133"/>
      <c r="F73" s="149"/>
    </row>
    <row r="74" spans="1:7" ht="16.5" customHeight="1" x14ac:dyDescent="0.25">
      <c r="A74" s="155" t="s">
        <v>110</v>
      </c>
      <c r="B74" s="156"/>
      <c r="C74" s="157"/>
      <c r="D74" s="151"/>
      <c r="E74" s="156"/>
      <c r="F74" s="158"/>
    </row>
    <row r="75" spans="1:7" ht="16.5" customHeight="1" x14ac:dyDescent="0.25">
      <c r="A75" s="154"/>
      <c r="B75" s="133"/>
      <c r="C75" s="152"/>
      <c r="D75" s="151"/>
      <c r="E75" s="133"/>
      <c r="F75" s="149"/>
      <c r="G75" s="159"/>
    </row>
    <row r="76" spans="1:7" ht="16.5" customHeight="1" x14ac:dyDescent="0.25">
      <c r="A76" s="160"/>
      <c r="B76" s="143"/>
      <c r="C76" s="161"/>
      <c r="D76" s="143"/>
      <c r="E76" s="162" t="s">
        <v>111</v>
      </c>
      <c r="F76" s="149"/>
    </row>
    <row r="77" spans="1:7" ht="29.45" customHeight="1" x14ac:dyDescent="0.25"/>
    <row r="78" spans="1:7" x14ac:dyDescent="0.25">
      <c r="A78" s="163" t="s">
        <v>54</v>
      </c>
      <c r="B78" s="163"/>
      <c r="C78" s="164"/>
      <c r="D78" s="165"/>
      <c r="E78" s="165"/>
      <c r="F78" s="175"/>
    </row>
    <row r="79" spans="1:7" x14ac:dyDescent="0.25">
      <c r="A79" s="165"/>
      <c r="B79" s="165"/>
      <c r="C79" s="164"/>
      <c r="D79" s="165"/>
      <c r="E79" s="165"/>
      <c r="F79" s="175"/>
    </row>
    <row r="80" spans="1:7" s="138" customFormat="1" x14ac:dyDescent="0.25">
      <c r="A80" s="206" t="s">
        <v>55</v>
      </c>
      <c r="B80" s="206"/>
      <c r="C80" s="207"/>
      <c r="D80" s="163"/>
      <c r="E80" s="163"/>
      <c r="F80" s="208"/>
    </row>
    <row r="81" spans="1:6" ht="21" customHeight="1" x14ac:dyDescent="0.25">
      <c r="A81" s="167" t="s">
        <v>56</v>
      </c>
      <c r="B81" s="168"/>
      <c r="C81" s="169"/>
      <c r="D81" s="170" t="s">
        <v>57</v>
      </c>
    </row>
    <row r="82" spans="1:6" x14ac:dyDescent="0.25">
      <c r="A82" s="171" t="s">
        <v>113</v>
      </c>
    </row>
    <row r="84" spans="1:6" ht="21.75" customHeight="1" x14ac:dyDescent="0.25">
      <c r="A84" s="172" t="s">
        <v>72</v>
      </c>
      <c r="B84" s="168"/>
      <c r="C84" s="177"/>
      <c r="D84" s="166" t="s">
        <v>57</v>
      </c>
    </row>
    <row r="85" spans="1:6" ht="55.5" customHeight="1" x14ac:dyDescent="0.25">
      <c r="A85" s="173" t="s">
        <v>73</v>
      </c>
      <c r="B85" s="110"/>
      <c r="C85" s="166"/>
    </row>
    <row r="86" spans="1:6" ht="29.45" customHeight="1" x14ac:dyDescent="0.25"/>
    <row r="87" spans="1:6" x14ac:dyDescent="0.25">
      <c r="A87" s="163" t="s">
        <v>257</v>
      </c>
      <c r="B87" s="163"/>
      <c r="C87" s="164"/>
      <c r="D87" s="165"/>
      <c r="E87" s="165"/>
      <c r="F87" s="175"/>
    </row>
    <row r="88" spans="1:6" ht="16.5" customHeight="1" x14ac:dyDescent="0.25">
      <c r="A88" s="131" t="s">
        <v>246</v>
      </c>
      <c r="B88" s="133"/>
      <c r="C88" s="152"/>
      <c r="D88" s="151"/>
      <c r="E88" s="133"/>
      <c r="F88" s="149"/>
    </row>
    <row r="89" spans="1:6" ht="16.5" customHeight="1" x14ac:dyDescent="0.25">
      <c r="A89" s="133" t="s">
        <v>247</v>
      </c>
      <c r="B89" s="133" t="s">
        <v>251</v>
      </c>
      <c r="C89" s="152">
        <v>1600000</v>
      </c>
      <c r="D89" s="151" t="s">
        <v>24</v>
      </c>
      <c r="E89" s="133"/>
      <c r="F89" s="149">
        <f>+C89*E89</f>
        <v>0</v>
      </c>
    </row>
    <row r="90" spans="1:6" ht="16.5" customHeight="1" x14ac:dyDescent="0.25">
      <c r="A90" s="133" t="s">
        <v>252</v>
      </c>
      <c r="B90" s="133" t="s">
        <v>253</v>
      </c>
      <c r="C90" s="152">
        <v>260</v>
      </c>
      <c r="D90" s="151" t="s">
        <v>254</v>
      </c>
      <c r="E90" s="133"/>
      <c r="F90" s="149">
        <f t="shared" ref="F90:F92" si="6">+C90*E90</f>
        <v>0</v>
      </c>
    </row>
    <row r="91" spans="1:6" ht="16.5" customHeight="1" x14ac:dyDescent="0.25">
      <c r="A91" s="133" t="s">
        <v>249</v>
      </c>
      <c r="B91" s="133" t="s">
        <v>248</v>
      </c>
      <c r="C91" s="152">
        <v>12</v>
      </c>
      <c r="D91" s="151" t="s">
        <v>22</v>
      </c>
      <c r="E91" s="133"/>
      <c r="F91" s="149">
        <f t="shared" si="6"/>
        <v>0</v>
      </c>
    </row>
    <row r="92" spans="1:6" ht="16.5" customHeight="1" x14ac:dyDescent="0.25">
      <c r="A92" s="133" t="s">
        <v>250</v>
      </c>
      <c r="B92" s="133" t="s">
        <v>255</v>
      </c>
      <c r="C92" s="152">
        <v>12</v>
      </c>
      <c r="D92" s="151" t="s">
        <v>22</v>
      </c>
      <c r="E92" s="133"/>
      <c r="F92" s="149">
        <f t="shared" si="6"/>
        <v>0</v>
      </c>
    </row>
    <row r="93" spans="1:6" ht="16.5" customHeight="1" x14ac:dyDescent="0.25">
      <c r="A93" s="133"/>
      <c r="B93" s="133"/>
      <c r="C93" s="152"/>
      <c r="D93" s="151"/>
      <c r="E93" s="133"/>
      <c r="F93" s="149"/>
    </row>
    <row r="95" spans="1:6" ht="16.5" customHeight="1" x14ac:dyDescent="0.25">
      <c r="A95" s="131" t="s">
        <v>92</v>
      </c>
      <c r="B95" s="133"/>
      <c r="C95" s="152"/>
      <c r="D95" s="151"/>
      <c r="E95" s="133"/>
      <c r="F95" s="149"/>
    </row>
    <row r="96" spans="1:6" ht="16.5" customHeight="1" x14ac:dyDescent="0.25">
      <c r="A96" s="133" t="s">
        <v>53</v>
      </c>
      <c r="B96" s="133"/>
      <c r="C96" s="152"/>
      <c r="D96" s="151"/>
      <c r="E96" s="133"/>
      <c r="F96" s="149"/>
    </row>
    <row r="97" spans="1:6" ht="16.5" customHeight="1" x14ac:dyDescent="0.25">
      <c r="A97" s="133" t="s">
        <v>108</v>
      </c>
      <c r="B97" s="133"/>
      <c r="C97" s="152"/>
      <c r="D97" s="151"/>
      <c r="E97" s="133"/>
      <c r="F97" s="149"/>
    </row>
    <row r="99" spans="1:6" ht="16.5" customHeight="1" x14ac:dyDescent="0.25">
      <c r="A99" s="160"/>
      <c r="B99" s="143"/>
      <c r="C99" s="161"/>
      <c r="D99" s="143"/>
      <c r="E99" s="162" t="s">
        <v>111</v>
      </c>
      <c r="F99" s="149"/>
    </row>
  </sheetData>
  <mergeCells count="1">
    <mergeCell ref="F54:F64"/>
  </mergeCells>
  <phoneticPr fontId="2" type="noConversion"/>
  <pageMargins left="0.43" right="0.5" top="0.75" bottom="1" header="0" footer="0.5"/>
  <pageSetup scale="39" orientation="portrait" r:id="rId1"/>
  <headerFooter alignWithMargins="0">
    <oddFooter>&amp;RAppendix H
Page 2 of 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1"/>
  <sheetViews>
    <sheetView topLeftCell="A25" zoomScale="65" zoomScaleNormal="65" workbookViewId="0">
      <selection activeCell="S70" sqref="S70"/>
    </sheetView>
  </sheetViews>
  <sheetFormatPr defaultColWidth="12" defaultRowHeight="15.75" x14ac:dyDescent="0.25"/>
  <cols>
    <col min="1" max="1" width="9.1640625" style="192" customWidth="1"/>
    <col min="2" max="2" width="69.5" style="130" customWidth="1"/>
    <col min="3" max="3" width="17.33203125" style="130" customWidth="1"/>
    <col min="4" max="4" width="24.33203125" style="130" customWidth="1"/>
    <col min="5" max="5" width="23.33203125" style="130" customWidth="1"/>
    <col min="6" max="6" width="20" style="130" customWidth="1"/>
    <col min="7" max="7" width="21.1640625" style="130" customWidth="1"/>
    <col min="8" max="8" width="3.83203125" style="130" customWidth="1"/>
    <col min="9" max="9" width="22.83203125" style="130" customWidth="1"/>
    <col min="10" max="16384" width="12" style="130"/>
  </cols>
  <sheetData>
    <row r="1" spans="1:9" x14ac:dyDescent="0.25">
      <c r="A1" s="237" t="s">
        <v>62</v>
      </c>
      <c r="B1" s="237"/>
      <c r="C1" s="237"/>
      <c r="D1" s="237"/>
      <c r="E1" s="237"/>
      <c r="F1" s="237"/>
      <c r="G1" s="237"/>
      <c r="H1" s="237"/>
      <c r="I1" s="237"/>
    </row>
    <row r="2" spans="1:9" x14ac:dyDescent="0.25">
      <c r="A2" s="238" t="s">
        <v>58</v>
      </c>
      <c r="B2" s="238"/>
      <c r="C2" s="238"/>
      <c r="D2" s="238"/>
      <c r="E2" s="238"/>
      <c r="F2" s="238"/>
      <c r="G2" s="238"/>
      <c r="H2" s="238"/>
      <c r="I2" s="238"/>
    </row>
    <row r="3" spans="1:9" ht="29.45" customHeight="1" x14ac:dyDescent="0.25">
      <c r="B3" s="129"/>
      <c r="C3" s="129"/>
      <c r="D3" s="129"/>
      <c r="E3" s="129"/>
      <c r="F3" s="129"/>
      <c r="G3" s="129"/>
      <c r="H3" s="129"/>
      <c r="I3" s="129"/>
    </row>
    <row r="4" spans="1:9" s="138" customFormat="1" ht="47.25" x14ac:dyDescent="0.25">
      <c r="A4" s="144"/>
      <c r="D4" s="180" t="s">
        <v>200</v>
      </c>
      <c r="E4" s="180" t="s">
        <v>0</v>
      </c>
      <c r="F4" s="180" t="s">
        <v>12</v>
      </c>
      <c r="G4" s="180" t="s">
        <v>13</v>
      </c>
      <c r="I4" s="144" t="s">
        <v>14</v>
      </c>
    </row>
    <row r="5" spans="1:9" s="138" customFormat="1" ht="31.5" x14ac:dyDescent="0.25">
      <c r="A5" s="144" t="s">
        <v>15</v>
      </c>
      <c r="B5" s="144" t="s">
        <v>16</v>
      </c>
      <c r="C5" s="144" t="s">
        <v>17</v>
      </c>
      <c r="D5" s="180" t="s">
        <v>18</v>
      </c>
      <c r="E5" s="180" t="s">
        <v>18</v>
      </c>
      <c r="F5" s="180" t="s">
        <v>18</v>
      </c>
      <c r="G5" s="180" t="s">
        <v>18</v>
      </c>
      <c r="I5" s="180" t="s">
        <v>19</v>
      </c>
    </row>
    <row r="6" spans="1:9" x14ac:dyDescent="0.25">
      <c r="A6" s="193"/>
      <c r="B6" s="131" t="s">
        <v>20</v>
      </c>
      <c r="C6" s="182"/>
      <c r="D6" s="209"/>
      <c r="E6" s="183"/>
      <c r="F6" s="183"/>
      <c r="G6" s="184"/>
      <c r="I6" s="133"/>
    </row>
    <row r="7" spans="1:9" x14ac:dyDescent="0.25">
      <c r="A7" s="194"/>
      <c r="B7" s="133" t="s">
        <v>21</v>
      </c>
      <c r="C7" s="130" t="s">
        <v>22</v>
      </c>
      <c r="D7" s="186">
        <v>12</v>
      </c>
      <c r="E7" s="186">
        <v>12</v>
      </c>
      <c r="F7" s="185">
        <v>12</v>
      </c>
      <c r="G7" s="187">
        <v>12</v>
      </c>
      <c r="I7" s="152">
        <f>SUM(D7:G7)</f>
        <v>48</v>
      </c>
    </row>
    <row r="8" spans="1:9" x14ac:dyDescent="0.25">
      <c r="A8" s="194"/>
      <c r="B8" s="133" t="s">
        <v>23</v>
      </c>
      <c r="C8" s="130" t="s">
        <v>24</v>
      </c>
      <c r="D8" s="152">
        <v>0</v>
      </c>
      <c r="E8" s="152">
        <v>0</v>
      </c>
      <c r="F8" s="133">
        <v>0</v>
      </c>
      <c r="G8" s="188">
        <v>55</v>
      </c>
      <c r="I8" s="152">
        <f t="shared" ref="I8:I21" si="0">SUM(D8:G8)</f>
        <v>55</v>
      </c>
    </row>
    <row r="9" spans="1:9" x14ac:dyDescent="0.25">
      <c r="A9" s="194"/>
      <c r="B9" s="133" t="s">
        <v>25</v>
      </c>
      <c r="C9" s="130" t="s">
        <v>24</v>
      </c>
      <c r="D9" s="152">
        <v>0</v>
      </c>
      <c r="E9" s="152">
        <v>0</v>
      </c>
      <c r="F9" s="133">
        <v>0</v>
      </c>
      <c r="G9" s="188">
        <v>0</v>
      </c>
      <c r="I9" s="152">
        <f t="shared" si="0"/>
        <v>0</v>
      </c>
    </row>
    <row r="10" spans="1:9" x14ac:dyDescent="0.25">
      <c r="A10" s="194" t="s">
        <v>185</v>
      </c>
      <c r="B10" s="133" t="s">
        <v>26</v>
      </c>
      <c r="C10" s="130" t="s">
        <v>27</v>
      </c>
      <c r="D10" s="152">
        <v>260</v>
      </c>
      <c r="E10" s="152">
        <v>0</v>
      </c>
      <c r="F10" s="133">
        <v>0</v>
      </c>
      <c r="G10" s="188">
        <v>6</v>
      </c>
      <c r="I10" s="152">
        <f t="shared" si="0"/>
        <v>266</v>
      </c>
    </row>
    <row r="11" spans="1:9" x14ac:dyDescent="0.25">
      <c r="A11" s="194"/>
      <c r="B11" s="133" t="s">
        <v>28</v>
      </c>
      <c r="C11" s="130" t="s">
        <v>29</v>
      </c>
      <c r="D11" s="152">
        <v>0</v>
      </c>
      <c r="E11" s="152">
        <v>0</v>
      </c>
      <c r="F11" s="133">
        <v>0</v>
      </c>
      <c r="G11" s="188">
        <v>50</v>
      </c>
      <c r="I11" s="152">
        <f t="shared" si="0"/>
        <v>50</v>
      </c>
    </row>
    <row r="12" spans="1:9" x14ac:dyDescent="0.25">
      <c r="A12" s="194"/>
      <c r="B12" s="133" t="s">
        <v>98</v>
      </c>
      <c r="C12" s="130" t="s">
        <v>22</v>
      </c>
      <c r="D12" s="152">
        <v>0</v>
      </c>
      <c r="E12" s="152">
        <v>0</v>
      </c>
      <c r="F12" s="133">
        <v>0</v>
      </c>
      <c r="G12" s="188">
        <v>12</v>
      </c>
      <c r="I12" s="152">
        <f t="shared" si="0"/>
        <v>12</v>
      </c>
    </row>
    <row r="13" spans="1:9" x14ac:dyDescent="0.25">
      <c r="A13" s="194"/>
      <c r="B13" s="133" t="s">
        <v>30</v>
      </c>
      <c r="C13" s="130" t="s">
        <v>29</v>
      </c>
      <c r="D13" s="152">
        <v>0</v>
      </c>
      <c r="E13" s="152">
        <v>0</v>
      </c>
      <c r="F13" s="133">
        <v>0</v>
      </c>
      <c r="G13" s="188">
        <v>300</v>
      </c>
      <c r="I13" s="152">
        <f t="shared" si="0"/>
        <v>300</v>
      </c>
    </row>
    <row r="14" spans="1:9" x14ac:dyDescent="0.25">
      <c r="A14" s="194"/>
      <c r="B14" s="133" t="s">
        <v>78</v>
      </c>
      <c r="C14" s="130" t="s">
        <v>22</v>
      </c>
      <c r="D14" s="152">
        <v>12</v>
      </c>
      <c r="E14" s="152">
        <v>12</v>
      </c>
      <c r="F14" s="133">
        <v>0</v>
      </c>
      <c r="G14" s="188">
        <v>0</v>
      </c>
      <c r="I14" s="152">
        <f t="shared" si="0"/>
        <v>24</v>
      </c>
    </row>
    <row r="15" spans="1:9" x14ac:dyDescent="0.25">
      <c r="A15" s="194"/>
      <c r="B15" s="133" t="s">
        <v>31</v>
      </c>
      <c r="C15" s="130" t="s">
        <v>32</v>
      </c>
      <c r="D15" s="152">
        <v>260</v>
      </c>
      <c r="E15" s="152">
        <v>260</v>
      </c>
      <c r="F15" s="133">
        <v>0</v>
      </c>
      <c r="G15" s="188">
        <v>0</v>
      </c>
      <c r="I15" s="152">
        <f t="shared" si="0"/>
        <v>520</v>
      </c>
    </row>
    <row r="16" spans="1:9" x14ac:dyDescent="0.25">
      <c r="A16" s="194"/>
      <c r="B16" s="133" t="s">
        <v>99</v>
      </c>
      <c r="C16" s="130" t="s">
        <v>22</v>
      </c>
      <c r="D16" s="152">
        <v>0</v>
      </c>
      <c r="E16" s="152">
        <v>0</v>
      </c>
      <c r="F16" s="133">
        <v>0</v>
      </c>
      <c r="G16" s="188">
        <v>12</v>
      </c>
      <c r="I16" s="152">
        <f t="shared" si="0"/>
        <v>12</v>
      </c>
    </row>
    <row r="17" spans="1:9" x14ac:dyDescent="0.25">
      <c r="A17" s="194"/>
      <c r="B17" s="133" t="s">
        <v>103</v>
      </c>
      <c r="C17" s="130" t="s">
        <v>24</v>
      </c>
      <c r="D17" s="152">
        <v>0</v>
      </c>
      <c r="E17" s="152">
        <v>0</v>
      </c>
      <c r="F17" s="133">
        <v>0</v>
      </c>
      <c r="G17" s="188">
        <v>21</v>
      </c>
      <c r="I17" s="152">
        <f t="shared" si="0"/>
        <v>21</v>
      </c>
    </row>
    <row r="18" spans="1:9" x14ac:dyDescent="0.25">
      <c r="A18" s="194"/>
      <c r="B18" s="133" t="s">
        <v>33</v>
      </c>
      <c r="C18" s="130" t="s">
        <v>24</v>
      </c>
      <c r="D18" s="152">
        <v>260</v>
      </c>
      <c r="E18" s="152">
        <v>0</v>
      </c>
      <c r="F18" s="133">
        <v>260</v>
      </c>
      <c r="G18" s="188">
        <v>0</v>
      </c>
      <c r="I18" s="152">
        <f t="shared" si="0"/>
        <v>520</v>
      </c>
    </row>
    <row r="19" spans="1:9" x14ac:dyDescent="0.25">
      <c r="A19" s="194"/>
      <c r="B19" s="133" t="s">
        <v>66</v>
      </c>
      <c r="C19" s="130" t="s">
        <v>22</v>
      </c>
      <c r="D19" s="152">
        <v>0</v>
      </c>
      <c r="E19" s="152">
        <v>12</v>
      </c>
      <c r="F19" s="133">
        <v>12</v>
      </c>
      <c r="G19" s="188">
        <v>12</v>
      </c>
      <c r="I19" s="152">
        <f t="shared" si="0"/>
        <v>36</v>
      </c>
    </row>
    <row r="20" spans="1:9" x14ac:dyDescent="0.25">
      <c r="A20" s="194"/>
      <c r="B20" s="133" t="s">
        <v>67</v>
      </c>
      <c r="C20" s="130" t="s">
        <v>22</v>
      </c>
      <c r="D20" s="152">
        <v>12</v>
      </c>
      <c r="E20" s="152">
        <v>0</v>
      </c>
      <c r="F20" s="133">
        <v>0</v>
      </c>
      <c r="G20" s="188">
        <v>0</v>
      </c>
      <c r="I20" s="152">
        <f t="shared" si="0"/>
        <v>12</v>
      </c>
    </row>
    <row r="21" spans="1:9" x14ac:dyDescent="0.25">
      <c r="A21" s="194"/>
      <c r="B21" s="133" t="s">
        <v>79</v>
      </c>
      <c r="C21" s="130" t="s">
        <v>22</v>
      </c>
      <c r="D21" s="152">
        <v>12</v>
      </c>
      <c r="E21" s="152">
        <v>0</v>
      </c>
      <c r="F21" s="133">
        <v>0</v>
      </c>
      <c r="G21" s="188">
        <v>0</v>
      </c>
      <c r="I21" s="152">
        <f t="shared" si="0"/>
        <v>12</v>
      </c>
    </row>
    <row r="22" spans="1:9" x14ac:dyDescent="0.25">
      <c r="A22" s="194"/>
      <c r="B22" s="133"/>
      <c r="D22" s="152"/>
      <c r="E22" s="152"/>
      <c r="F22" s="133"/>
      <c r="G22" s="188"/>
      <c r="I22" s="133"/>
    </row>
    <row r="23" spans="1:9" x14ac:dyDescent="0.25">
      <c r="A23" s="194"/>
      <c r="B23" s="131" t="s">
        <v>34</v>
      </c>
      <c r="D23" s="152"/>
      <c r="E23" s="152"/>
      <c r="F23" s="133"/>
      <c r="G23" s="188"/>
      <c r="I23" s="133"/>
    </row>
    <row r="24" spans="1:9" x14ac:dyDescent="0.25">
      <c r="A24" s="194"/>
      <c r="B24" s="133" t="s">
        <v>35</v>
      </c>
      <c r="C24" s="130" t="s">
        <v>22</v>
      </c>
      <c r="D24" s="152">
        <v>0</v>
      </c>
      <c r="E24" s="152">
        <v>12</v>
      </c>
      <c r="F24" s="133">
        <v>12</v>
      </c>
      <c r="G24" s="188">
        <v>12</v>
      </c>
      <c r="I24" s="152">
        <f>SUM(D24:G24)</f>
        <v>36</v>
      </c>
    </row>
    <row r="25" spans="1:9" x14ac:dyDescent="0.25">
      <c r="A25" s="194"/>
      <c r="B25" s="133" t="s">
        <v>104</v>
      </c>
      <c r="C25" s="130" t="s">
        <v>22</v>
      </c>
      <c r="D25" s="152">
        <v>0</v>
      </c>
      <c r="E25" s="152">
        <v>12</v>
      </c>
      <c r="F25" s="133">
        <v>12</v>
      </c>
      <c r="G25" s="188">
        <v>12</v>
      </c>
      <c r="I25" s="152">
        <f t="shared" ref="I25:I31" si="1">SUM(D25:G25)</f>
        <v>36</v>
      </c>
    </row>
    <row r="26" spans="1:9" x14ac:dyDescent="0.25">
      <c r="A26" s="194"/>
      <c r="B26" s="133" t="s">
        <v>36</v>
      </c>
      <c r="C26" s="130" t="s">
        <v>24</v>
      </c>
      <c r="D26" s="152">
        <v>0</v>
      </c>
      <c r="E26" s="152">
        <v>1150000</v>
      </c>
      <c r="F26" s="153">
        <v>355000</v>
      </c>
      <c r="G26" s="189">
        <v>43000</v>
      </c>
      <c r="I26" s="152">
        <f t="shared" si="1"/>
        <v>1548000</v>
      </c>
    </row>
    <row r="27" spans="1:9" x14ac:dyDescent="0.25">
      <c r="A27" s="194"/>
      <c r="B27" s="133" t="s">
        <v>220</v>
      </c>
      <c r="C27" s="130" t="s">
        <v>24</v>
      </c>
      <c r="D27" s="152">
        <v>0</v>
      </c>
      <c r="E27" s="152">
        <v>1150000</v>
      </c>
      <c r="F27" s="153">
        <v>355000</v>
      </c>
      <c r="G27" s="189">
        <v>43000</v>
      </c>
      <c r="I27" s="152">
        <v>1548000</v>
      </c>
    </row>
    <row r="28" spans="1:9" x14ac:dyDescent="0.25">
      <c r="A28" s="194"/>
      <c r="B28" s="133" t="s">
        <v>59</v>
      </c>
      <c r="C28" s="130" t="s">
        <v>24</v>
      </c>
      <c r="D28" s="150">
        <v>0</v>
      </c>
      <c r="E28" s="150">
        <v>2900</v>
      </c>
      <c r="F28" s="189">
        <v>660</v>
      </c>
      <c r="G28" s="188">
        <v>1</v>
      </c>
      <c r="I28" s="152">
        <f t="shared" si="1"/>
        <v>3561</v>
      </c>
    </row>
    <row r="29" spans="1:9" x14ac:dyDescent="0.25">
      <c r="A29" s="194"/>
      <c r="B29" s="133" t="s">
        <v>60</v>
      </c>
      <c r="C29" s="130" t="s">
        <v>24</v>
      </c>
      <c r="D29" s="150">
        <v>0</v>
      </c>
      <c r="E29" s="150">
        <v>190</v>
      </c>
      <c r="F29" s="189">
        <v>80</v>
      </c>
      <c r="G29" s="188">
        <v>0</v>
      </c>
      <c r="I29" s="152">
        <f t="shared" si="1"/>
        <v>270</v>
      </c>
    </row>
    <row r="30" spans="1:9" x14ac:dyDescent="0.25">
      <c r="A30" s="194"/>
      <c r="B30" s="133" t="s">
        <v>37</v>
      </c>
      <c r="C30" s="130" t="s">
        <v>24</v>
      </c>
      <c r="D30" s="152">
        <v>0</v>
      </c>
      <c r="E30" s="152">
        <v>0</v>
      </c>
      <c r="F30" s="133">
        <v>0</v>
      </c>
      <c r="G30" s="188">
        <v>0</v>
      </c>
      <c r="I30" s="152">
        <f t="shared" si="1"/>
        <v>0</v>
      </c>
    </row>
    <row r="31" spans="1:9" x14ac:dyDescent="0.25">
      <c r="A31" s="194"/>
      <c r="B31" s="133" t="s">
        <v>38</v>
      </c>
      <c r="C31" s="130" t="s">
        <v>24</v>
      </c>
      <c r="D31" s="152">
        <v>0</v>
      </c>
      <c r="E31" s="152">
        <v>25</v>
      </c>
      <c r="F31" s="133">
        <v>15</v>
      </c>
      <c r="G31" s="188">
        <v>0</v>
      </c>
      <c r="I31" s="152">
        <f t="shared" si="1"/>
        <v>40</v>
      </c>
    </row>
    <row r="32" spans="1:9" x14ac:dyDescent="0.25">
      <c r="A32" s="194"/>
      <c r="B32" s="133"/>
      <c r="D32" s="152"/>
      <c r="E32" s="152"/>
      <c r="F32" s="133"/>
      <c r="G32" s="188"/>
      <c r="I32" s="133"/>
    </row>
    <row r="33" spans="1:9" x14ac:dyDescent="0.25">
      <c r="A33" s="194"/>
      <c r="B33" s="131" t="s">
        <v>39</v>
      </c>
      <c r="D33" s="152"/>
      <c r="E33" s="152"/>
      <c r="F33" s="133"/>
      <c r="G33" s="188"/>
      <c r="I33" s="133"/>
    </row>
    <row r="34" spans="1:9" x14ac:dyDescent="0.25">
      <c r="A34" s="194"/>
      <c r="B34" s="133" t="s">
        <v>40</v>
      </c>
      <c r="C34" s="130" t="s">
        <v>22</v>
      </c>
      <c r="D34" s="152">
        <v>0</v>
      </c>
      <c r="E34" s="152">
        <v>12</v>
      </c>
      <c r="F34" s="133">
        <v>12</v>
      </c>
      <c r="G34" s="188">
        <v>12</v>
      </c>
      <c r="I34" s="152">
        <f>SUM(D34:G34)</f>
        <v>36</v>
      </c>
    </row>
    <row r="35" spans="1:9" x14ac:dyDescent="0.25">
      <c r="A35" s="194" t="s">
        <v>187</v>
      </c>
      <c r="B35" s="133" t="s">
        <v>41</v>
      </c>
      <c r="C35" s="130" t="s">
        <v>24</v>
      </c>
      <c r="D35" s="153">
        <v>0</v>
      </c>
      <c r="E35" s="153">
        <v>1230000</v>
      </c>
      <c r="F35" s="153">
        <v>370000</v>
      </c>
      <c r="G35" s="189">
        <v>44400</v>
      </c>
      <c r="I35" s="152">
        <f t="shared" ref="I35:I39" si="2">SUM(D35:G35)</f>
        <v>1644400</v>
      </c>
    </row>
    <row r="36" spans="1:9" x14ac:dyDescent="0.25">
      <c r="A36" s="194"/>
      <c r="B36" s="133" t="s">
        <v>42</v>
      </c>
      <c r="C36" s="130" t="s">
        <v>22</v>
      </c>
      <c r="D36" s="152">
        <v>0</v>
      </c>
      <c r="E36" s="152">
        <v>12</v>
      </c>
      <c r="F36" s="133">
        <v>12</v>
      </c>
      <c r="G36" s="188">
        <v>12</v>
      </c>
      <c r="I36" s="152">
        <f t="shared" si="2"/>
        <v>36</v>
      </c>
    </row>
    <row r="37" spans="1:9" x14ac:dyDescent="0.25">
      <c r="A37" s="194"/>
      <c r="B37" s="133" t="s">
        <v>43</v>
      </c>
      <c r="C37" s="130" t="s">
        <v>24</v>
      </c>
      <c r="D37" s="152">
        <v>0</v>
      </c>
      <c r="E37" s="152">
        <v>1230000</v>
      </c>
      <c r="F37" s="152">
        <v>370000</v>
      </c>
      <c r="G37" s="150">
        <v>44400</v>
      </c>
      <c r="I37" s="152">
        <f t="shared" si="2"/>
        <v>1644400</v>
      </c>
    </row>
    <row r="38" spans="1:9" s="197" customFormat="1" x14ac:dyDescent="0.25">
      <c r="A38" s="196"/>
      <c r="B38" s="188" t="s">
        <v>64</v>
      </c>
      <c r="C38" s="197" t="s">
        <v>24</v>
      </c>
      <c r="D38" s="150">
        <v>0</v>
      </c>
      <c r="E38" s="150">
        <v>0</v>
      </c>
      <c r="F38" s="150">
        <v>0</v>
      </c>
      <c r="G38" s="150">
        <v>50</v>
      </c>
      <c r="I38" s="152">
        <f t="shared" si="2"/>
        <v>50</v>
      </c>
    </row>
    <row r="39" spans="1:9" x14ac:dyDescent="0.25">
      <c r="A39" s="194"/>
      <c r="B39" s="133" t="s">
        <v>44</v>
      </c>
      <c r="C39" s="130" t="s">
        <v>22</v>
      </c>
      <c r="D39" s="152">
        <v>0</v>
      </c>
      <c r="E39" s="152">
        <v>12</v>
      </c>
      <c r="F39" s="133">
        <v>12</v>
      </c>
      <c r="G39" s="188">
        <v>12</v>
      </c>
      <c r="I39" s="152">
        <f t="shared" si="2"/>
        <v>36</v>
      </c>
    </row>
    <row r="40" spans="1:9" x14ac:dyDescent="0.25">
      <c r="A40" s="194"/>
      <c r="B40" s="133"/>
      <c r="D40" s="152"/>
      <c r="E40" s="152"/>
      <c r="F40" s="133"/>
      <c r="G40" s="188"/>
      <c r="I40" s="133"/>
    </row>
    <row r="41" spans="1:9" x14ac:dyDescent="0.25">
      <c r="A41" s="194"/>
      <c r="B41" s="131" t="s">
        <v>45</v>
      </c>
      <c r="D41" s="152"/>
      <c r="E41" s="152"/>
      <c r="F41" s="133"/>
      <c r="G41" s="188"/>
      <c r="I41" s="133"/>
    </row>
    <row r="42" spans="1:9" x14ac:dyDescent="0.25">
      <c r="A42" s="194"/>
      <c r="B42" s="133" t="s">
        <v>46</v>
      </c>
      <c r="C42" s="130" t="s">
        <v>22</v>
      </c>
      <c r="D42" s="152">
        <v>0</v>
      </c>
      <c r="E42" s="152">
        <v>12</v>
      </c>
      <c r="F42" s="133">
        <v>12</v>
      </c>
      <c r="G42" s="188">
        <v>12</v>
      </c>
      <c r="I42" s="152">
        <f>SUM(D42:G42)</f>
        <v>36</v>
      </c>
    </row>
    <row r="43" spans="1:9" x14ac:dyDescent="0.25">
      <c r="A43" s="194"/>
      <c r="B43" s="133" t="s">
        <v>47</v>
      </c>
      <c r="C43" s="130" t="s">
        <v>22</v>
      </c>
      <c r="D43" s="152">
        <v>12</v>
      </c>
      <c r="E43" s="152">
        <v>12</v>
      </c>
      <c r="F43" s="133">
        <v>12</v>
      </c>
      <c r="G43" s="188">
        <v>12</v>
      </c>
      <c r="I43" s="152">
        <f t="shared" ref="I43:I50" si="3">SUM(D43:G43)</f>
        <v>48</v>
      </c>
    </row>
    <row r="44" spans="1:9" x14ac:dyDescent="0.25">
      <c r="A44" s="194"/>
      <c r="B44" s="133" t="s">
        <v>48</v>
      </c>
      <c r="C44" s="130" t="s">
        <v>22</v>
      </c>
      <c r="D44" s="152">
        <v>12</v>
      </c>
      <c r="E44" s="152">
        <v>12</v>
      </c>
      <c r="F44" s="133">
        <v>12</v>
      </c>
      <c r="G44" s="188">
        <v>12</v>
      </c>
      <c r="I44" s="152">
        <f t="shared" si="3"/>
        <v>48</v>
      </c>
    </row>
    <row r="45" spans="1:9" x14ac:dyDescent="0.25">
      <c r="A45" s="194"/>
      <c r="B45" s="133" t="s">
        <v>101</v>
      </c>
      <c r="C45" s="130" t="s">
        <v>22</v>
      </c>
      <c r="D45" s="152">
        <v>0</v>
      </c>
      <c r="E45" s="152">
        <v>12</v>
      </c>
      <c r="F45" s="133">
        <v>12</v>
      </c>
      <c r="G45" s="188">
        <v>12</v>
      </c>
      <c r="I45" s="152">
        <f t="shared" si="3"/>
        <v>36</v>
      </c>
    </row>
    <row r="46" spans="1:9" x14ac:dyDescent="0.25">
      <c r="A46" s="194"/>
      <c r="B46" s="133" t="s">
        <v>100</v>
      </c>
      <c r="C46" s="130" t="s">
        <v>24</v>
      </c>
      <c r="D46" s="152">
        <v>0</v>
      </c>
      <c r="E46" s="152">
        <v>1150000</v>
      </c>
      <c r="F46" s="153">
        <v>355000</v>
      </c>
      <c r="G46" s="189">
        <v>43000</v>
      </c>
      <c r="I46" s="152">
        <f t="shared" si="3"/>
        <v>1548000</v>
      </c>
    </row>
    <row r="47" spans="1:9" x14ac:dyDescent="0.25">
      <c r="A47" s="194"/>
      <c r="B47" s="133" t="s">
        <v>49</v>
      </c>
      <c r="C47" s="130" t="s">
        <v>22</v>
      </c>
      <c r="D47" s="152">
        <v>0</v>
      </c>
      <c r="E47" s="152">
        <v>12</v>
      </c>
      <c r="F47" s="133">
        <v>12</v>
      </c>
      <c r="G47" s="188">
        <v>12</v>
      </c>
      <c r="I47" s="152">
        <f t="shared" si="3"/>
        <v>36</v>
      </c>
    </row>
    <row r="48" spans="1:9" x14ac:dyDescent="0.25">
      <c r="A48" s="194"/>
      <c r="B48" s="133" t="s">
        <v>50</v>
      </c>
      <c r="C48" s="130" t="s">
        <v>22</v>
      </c>
      <c r="D48" s="152">
        <v>0</v>
      </c>
      <c r="E48" s="152">
        <v>12</v>
      </c>
      <c r="F48" s="133">
        <v>12</v>
      </c>
      <c r="G48" s="188">
        <v>0</v>
      </c>
      <c r="I48" s="152">
        <f t="shared" si="3"/>
        <v>24</v>
      </c>
    </row>
    <row r="49" spans="1:13" x14ac:dyDescent="0.25">
      <c r="A49" s="194"/>
      <c r="B49" s="133" t="s">
        <v>71</v>
      </c>
      <c r="C49" s="130" t="s">
        <v>22</v>
      </c>
      <c r="D49" s="152">
        <v>0</v>
      </c>
      <c r="E49" s="152">
        <v>12</v>
      </c>
      <c r="F49" s="133">
        <v>12</v>
      </c>
      <c r="G49" s="188">
        <v>0</v>
      </c>
      <c r="I49" s="152">
        <f t="shared" si="3"/>
        <v>24</v>
      </c>
    </row>
    <row r="50" spans="1:13" x14ac:dyDescent="0.25">
      <c r="A50" s="195"/>
      <c r="B50" s="156" t="s">
        <v>102</v>
      </c>
      <c r="C50" s="130" t="s">
        <v>22</v>
      </c>
      <c r="D50" s="157">
        <v>0</v>
      </c>
      <c r="E50" s="157">
        <v>0</v>
      </c>
      <c r="F50" s="156">
        <v>0</v>
      </c>
      <c r="G50" s="190">
        <v>12</v>
      </c>
      <c r="I50" s="152">
        <f t="shared" si="3"/>
        <v>12</v>
      </c>
    </row>
    <row r="51" spans="1:13" x14ac:dyDescent="0.25">
      <c r="A51" s="194"/>
      <c r="B51" s="133"/>
      <c r="D51" s="152"/>
      <c r="E51" s="152"/>
      <c r="F51" s="133"/>
      <c r="G51" s="188"/>
      <c r="I51" s="133"/>
      <c r="M51" s="152"/>
    </row>
    <row r="52" spans="1:13" x14ac:dyDescent="0.25">
      <c r="A52" s="194"/>
      <c r="B52" s="131" t="s">
        <v>256</v>
      </c>
      <c r="D52" s="152"/>
      <c r="E52" s="152"/>
      <c r="F52" s="133"/>
      <c r="G52" s="188"/>
      <c r="I52" s="133"/>
    </row>
    <row r="53" spans="1:13" x14ac:dyDescent="0.25">
      <c r="A53" s="194"/>
      <c r="B53" s="133" t="s">
        <v>247</v>
      </c>
      <c r="C53" s="130" t="s">
        <v>24</v>
      </c>
      <c r="D53" s="152">
        <v>1600000</v>
      </c>
      <c r="E53" s="152">
        <v>0</v>
      </c>
      <c r="F53" s="133">
        <v>0</v>
      </c>
      <c r="G53" s="188">
        <v>0</v>
      </c>
      <c r="I53" s="152">
        <f>SUM(D53:G53)</f>
        <v>1600000</v>
      </c>
    </row>
    <row r="54" spans="1:13" x14ac:dyDescent="0.25">
      <c r="A54" s="194"/>
      <c r="B54" s="133" t="s">
        <v>252</v>
      </c>
      <c r="C54" s="133" t="s">
        <v>253</v>
      </c>
      <c r="D54" s="152">
        <v>260</v>
      </c>
      <c r="E54" s="151">
        <v>0</v>
      </c>
      <c r="F54" s="133">
        <v>0</v>
      </c>
      <c r="G54" s="188">
        <v>0</v>
      </c>
      <c r="I54" s="152">
        <f t="shared" ref="I54:I56" si="4">SUM(D54:G54)</f>
        <v>260</v>
      </c>
    </row>
    <row r="55" spans="1:13" x14ac:dyDescent="0.25">
      <c r="A55" s="194"/>
      <c r="B55" s="133" t="s">
        <v>249</v>
      </c>
      <c r="C55" s="130" t="s">
        <v>22</v>
      </c>
      <c r="D55" s="152">
        <v>12</v>
      </c>
      <c r="E55" s="152">
        <v>0</v>
      </c>
      <c r="F55" s="133">
        <v>0</v>
      </c>
      <c r="G55" s="188">
        <v>0</v>
      </c>
      <c r="I55" s="152">
        <f t="shared" si="4"/>
        <v>12</v>
      </c>
    </row>
    <row r="56" spans="1:13" x14ac:dyDescent="0.25">
      <c r="A56" s="194"/>
      <c r="B56" s="133" t="s">
        <v>250</v>
      </c>
      <c r="C56" s="130" t="s">
        <v>255</v>
      </c>
      <c r="D56" s="152">
        <v>12</v>
      </c>
      <c r="E56" s="152">
        <v>0</v>
      </c>
      <c r="F56" s="133">
        <v>0</v>
      </c>
      <c r="G56" s="188">
        <v>0</v>
      </c>
      <c r="I56" s="152">
        <f t="shared" si="4"/>
        <v>12</v>
      </c>
    </row>
    <row r="57" spans="1:13" x14ac:dyDescent="0.25">
      <c r="A57" s="194"/>
      <c r="B57" s="133"/>
      <c r="C57" s="133"/>
      <c r="D57" s="133"/>
      <c r="E57" s="152"/>
      <c r="F57" s="133"/>
      <c r="G57" s="188"/>
      <c r="I57" s="133"/>
    </row>
    <row r="59" spans="1:13" x14ac:dyDescent="0.25">
      <c r="A59" s="192" t="s">
        <v>183</v>
      </c>
      <c r="B59" s="130" t="s">
        <v>186</v>
      </c>
    </row>
    <row r="60" spans="1:13" x14ac:dyDescent="0.25">
      <c r="B60" s="130" t="s">
        <v>188</v>
      </c>
    </row>
    <row r="61" spans="1:13" x14ac:dyDescent="0.25">
      <c r="B61" s="130" t="s">
        <v>189</v>
      </c>
    </row>
  </sheetData>
  <mergeCells count="2">
    <mergeCell ref="A1:I1"/>
    <mergeCell ref="A2:I2"/>
  </mergeCells>
  <phoneticPr fontId="2" type="noConversion"/>
  <pageMargins left="0.68" right="0.5" top="0.75" bottom="0.75" header="0.5" footer="0.5"/>
  <pageSetup scale="55" orientation="landscape" r:id="rId1"/>
  <headerFooter alignWithMargins="0">
    <oddFooter xml:space="preserve">&amp;RAppendix H
Page 3 of 4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4"/>
  <sheetViews>
    <sheetView zoomScale="65" workbookViewId="0">
      <selection activeCell="B24" sqref="B24"/>
    </sheetView>
  </sheetViews>
  <sheetFormatPr defaultColWidth="12" defaultRowHeight="15.75" x14ac:dyDescent="0.25"/>
  <cols>
    <col min="1" max="1" width="12" style="143" customWidth="1"/>
    <col min="2" max="2" width="89.83203125" style="130" bestFit="1" customWidth="1"/>
    <col min="3" max="3" width="17.33203125" style="136" customWidth="1"/>
    <col min="4" max="16384" width="12" style="130"/>
  </cols>
  <sheetData>
    <row r="1" spans="1:5" s="138" customFormat="1" x14ac:dyDescent="0.25">
      <c r="A1" s="139" t="s">
        <v>62</v>
      </c>
      <c r="B1" s="128"/>
      <c r="C1" s="137"/>
    </row>
    <row r="2" spans="1:5" s="138" customFormat="1" x14ac:dyDescent="0.25">
      <c r="A2" s="139"/>
      <c r="B2" s="128"/>
      <c r="C2" s="137"/>
    </row>
    <row r="3" spans="1:5" s="138" customFormat="1" x14ac:dyDescent="0.25">
      <c r="A3" s="139" t="s">
        <v>69</v>
      </c>
      <c r="B3" s="128"/>
      <c r="C3" s="137"/>
    </row>
    <row r="4" spans="1:5" ht="28.9" customHeight="1" x14ac:dyDescent="0.25">
      <c r="A4" s="140"/>
      <c r="B4" s="129"/>
      <c r="C4" s="135"/>
    </row>
    <row r="5" spans="1:5" x14ac:dyDescent="0.25">
      <c r="A5" s="141"/>
      <c r="B5" s="221" t="s">
        <v>16</v>
      </c>
      <c r="C5" s="145" t="s">
        <v>70</v>
      </c>
    </row>
    <row r="6" spans="1:5" x14ac:dyDescent="0.25">
      <c r="A6" s="142"/>
      <c r="B6" s="131" t="s">
        <v>20</v>
      </c>
      <c r="C6" s="132"/>
    </row>
    <row r="7" spans="1:5" x14ac:dyDescent="0.25">
      <c r="B7" s="133" t="s">
        <v>235</v>
      </c>
      <c r="C7" s="134">
        <v>4</v>
      </c>
    </row>
    <row r="8" spans="1:5" x14ac:dyDescent="0.25">
      <c r="B8" s="133" t="s">
        <v>23</v>
      </c>
      <c r="C8" s="134">
        <v>6.7000000000000004E-2</v>
      </c>
    </row>
    <row r="9" spans="1:5" x14ac:dyDescent="0.25">
      <c r="B9" s="133" t="s">
        <v>25</v>
      </c>
      <c r="C9" s="134">
        <v>6.7000000000000004E-2</v>
      </c>
    </row>
    <row r="10" spans="1:5" x14ac:dyDescent="0.25">
      <c r="B10" s="133" t="s">
        <v>26</v>
      </c>
      <c r="C10" s="134">
        <v>0</v>
      </c>
    </row>
    <row r="11" spans="1:5" x14ac:dyDescent="0.25">
      <c r="B11" s="133" t="s">
        <v>28</v>
      </c>
      <c r="C11" s="134">
        <v>3.5000000000000003E-2</v>
      </c>
    </row>
    <row r="12" spans="1:5" x14ac:dyDescent="0.25">
      <c r="B12" s="133" t="s">
        <v>106</v>
      </c>
      <c r="C12" s="134">
        <v>3.5000000000000003E-2</v>
      </c>
    </row>
    <row r="13" spans="1:5" x14ac:dyDescent="0.25">
      <c r="B13" s="133" t="s">
        <v>236</v>
      </c>
      <c r="C13" s="134">
        <v>5.8</v>
      </c>
    </row>
    <row r="14" spans="1:5" x14ac:dyDescent="0.25">
      <c r="B14" s="133" t="s">
        <v>30</v>
      </c>
      <c r="C14" s="134">
        <v>3.5000000000000003E-2</v>
      </c>
    </row>
    <row r="15" spans="1:5" x14ac:dyDescent="0.25">
      <c r="B15" s="133" t="s">
        <v>237</v>
      </c>
      <c r="C15" s="134">
        <v>0</v>
      </c>
    </row>
    <row r="16" spans="1:5" x14ac:dyDescent="0.25">
      <c r="B16" s="133" t="s">
        <v>238</v>
      </c>
      <c r="C16" s="134">
        <v>0</v>
      </c>
      <c r="E16" s="130" t="s">
        <v>183</v>
      </c>
    </row>
    <row r="17" spans="2:3" x14ac:dyDescent="0.25">
      <c r="B17" s="188" t="s">
        <v>31</v>
      </c>
      <c r="C17" s="134">
        <v>6.7000000000000004E-2</v>
      </c>
    </row>
    <row r="18" spans="2:3" x14ac:dyDescent="0.25">
      <c r="B18" s="133" t="s">
        <v>239</v>
      </c>
      <c r="C18" s="134">
        <v>0</v>
      </c>
    </row>
    <row r="19" spans="2:3" x14ac:dyDescent="0.25">
      <c r="B19" s="133" t="s">
        <v>103</v>
      </c>
      <c r="C19" s="134">
        <v>5.0999999999999996</v>
      </c>
    </row>
    <row r="20" spans="2:3" x14ac:dyDescent="0.25">
      <c r="B20" s="133" t="s">
        <v>33</v>
      </c>
      <c r="C20" s="134">
        <v>6.7000000000000004E-2</v>
      </c>
    </row>
    <row r="21" spans="2:3" x14ac:dyDescent="0.25">
      <c r="B21" s="133" t="s">
        <v>240</v>
      </c>
      <c r="C21" s="134">
        <v>0</v>
      </c>
    </row>
    <row r="22" spans="2:3" x14ac:dyDescent="0.25">
      <c r="B22" s="133" t="s">
        <v>241</v>
      </c>
      <c r="C22" s="134">
        <v>0</v>
      </c>
    </row>
    <row r="23" spans="2:3" x14ac:dyDescent="0.25">
      <c r="B23" s="133" t="s">
        <v>242</v>
      </c>
      <c r="C23" s="134">
        <v>0</v>
      </c>
    </row>
    <row r="24" spans="2:3" x14ac:dyDescent="0.25">
      <c r="B24" s="133"/>
      <c r="C24" s="134"/>
    </row>
    <row r="25" spans="2:3" x14ac:dyDescent="0.25">
      <c r="B25" s="133"/>
      <c r="C25" s="134"/>
    </row>
    <row r="26" spans="2:3" x14ac:dyDescent="0.25">
      <c r="B26" s="131" t="s">
        <v>34</v>
      </c>
      <c r="C26" s="134"/>
    </row>
    <row r="27" spans="2:3" x14ac:dyDescent="0.25">
      <c r="B27" s="133" t="s">
        <v>233</v>
      </c>
      <c r="C27" s="134">
        <v>0</v>
      </c>
    </row>
    <row r="28" spans="2:3" x14ac:dyDescent="0.25">
      <c r="B28" s="133" t="s">
        <v>234</v>
      </c>
      <c r="C28" s="134">
        <v>0</v>
      </c>
    </row>
    <row r="29" spans="2:3" x14ac:dyDescent="0.25">
      <c r="B29" s="201" t="s">
        <v>36</v>
      </c>
      <c r="C29" s="134">
        <v>5.7700000000000001E-2</v>
      </c>
    </row>
    <row r="30" spans="2:3" x14ac:dyDescent="0.25">
      <c r="B30" s="133" t="s">
        <v>59</v>
      </c>
      <c r="C30" s="134">
        <v>0</v>
      </c>
    </row>
    <row r="31" spans="2:3" x14ac:dyDescent="0.25">
      <c r="B31" s="133" t="s">
        <v>60</v>
      </c>
      <c r="C31" s="134">
        <v>0</v>
      </c>
    </row>
    <row r="32" spans="2:3" x14ac:dyDescent="0.25">
      <c r="B32" s="133" t="s">
        <v>37</v>
      </c>
      <c r="C32" s="134">
        <v>0</v>
      </c>
    </row>
    <row r="33" spans="2:3" x14ac:dyDescent="0.25">
      <c r="B33" s="133" t="s">
        <v>38</v>
      </c>
      <c r="C33" s="134">
        <v>0</v>
      </c>
    </row>
    <row r="34" spans="2:3" x14ac:dyDescent="0.25">
      <c r="B34" s="133"/>
      <c r="C34" s="134"/>
    </row>
    <row r="35" spans="2:3" x14ac:dyDescent="0.25">
      <c r="B35" s="133"/>
      <c r="C35" s="134"/>
    </row>
    <row r="36" spans="2:3" x14ac:dyDescent="0.25">
      <c r="B36" s="131" t="s">
        <v>39</v>
      </c>
      <c r="C36" s="134"/>
    </row>
    <row r="37" spans="2:3" x14ac:dyDescent="0.25">
      <c r="B37" s="133" t="s">
        <v>232</v>
      </c>
      <c r="C37" s="134">
        <v>2.17</v>
      </c>
    </row>
    <row r="38" spans="2:3" x14ac:dyDescent="0.25">
      <c r="B38" s="133" t="s">
        <v>41</v>
      </c>
      <c r="C38" s="134">
        <v>2.1100000000000001E-2</v>
      </c>
    </row>
    <row r="39" spans="2:3" x14ac:dyDescent="0.25">
      <c r="B39" s="133" t="s">
        <v>231</v>
      </c>
      <c r="C39" s="134">
        <v>0</v>
      </c>
    </row>
    <row r="40" spans="2:3" x14ac:dyDescent="0.25">
      <c r="B40" s="133" t="s">
        <v>43</v>
      </c>
      <c r="C40" s="134">
        <v>0</v>
      </c>
    </row>
    <row r="41" spans="2:3" x14ac:dyDescent="0.25">
      <c r="B41" s="133" t="s">
        <v>64</v>
      </c>
      <c r="C41" s="134">
        <v>0</v>
      </c>
    </row>
    <row r="42" spans="2:3" x14ac:dyDescent="0.25">
      <c r="B42" s="133" t="s">
        <v>230</v>
      </c>
      <c r="C42" s="134">
        <v>0</v>
      </c>
    </row>
    <row r="43" spans="2:3" x14ac:dyDescent="0.25">
      <c r="B43" s="133"/>
      <c r="C43" s="134"/>
    </row>
    <row r="44" spans="2:3" x14ac:dyDescent="0.25">
      <c r="B44" s="133"/>
      <c r="C44" s="134"/>
    </row>
    <row r="45" spans="2:3" x14ac:dyDescent="0.25">
      <c r="B45" s="131" t="s">
        <v>45</v>
      </c>
      <c r="C45" s="134"/>
    </row>
    <row r="46" spans="2:3" x14ac:dyDescent="0.25">
      <c r="B46" s="133" t="s">
        <v>46</v>
      </c>
      <c r="C46" s="134">
        <v>0</v>
      </c>
    </row>
    <row r="47" spans="2:3" x14ac:dyDescent="0.25">
      <c r="B47" s="133" t="s">
        <v>229</v>
      </c>
      <c r="C47" s="134">
        <v>0</v>
      </c>
    </row>
    <row r="48" spans="2:3" x14ac:dyDescent="0.25">
      <c r="B48" s="133" t="s">
        <v>228</v>
      </c>
      <c r="C48" s="134">
        <v>0</v>
      </c>
    </row>
    <row r="49" spans="2:3" x14ac:dyDescent="0.25">
      <c r="B49" s="133" t="s">
        <v>227</v>
      </c>
      <c r="C49" s="134">
        <v>0</v>
      </c>
    </row>
    <row r="50" spans="2:3" x14ac:dyDescent="0.25">
      <c r="B50" s="228" t="s">
        <v>226</v>
      </c>
      <c r="C50" s="134">
        <v>0</v>
      </c>
    </row>
    <row r="51" spans="2:3" x14ac:dyDescent="0.25">
      <c r="B51" s="228" t="s">
        <v>225</v>
      </c>
      <c r="C51" s="134">
        <v>0</v>
      </c>
    </row>
    <row r="52" spans="2:3" x14ac:dyDescent="0.25">
      <c r="B52" s="228" t="s">
        <v>222</v>
      </c>
      <c r="C52" s="134">
        <v>5</v>
      </c>
    </row>
    <row r="53" spans="2:3" x14ac:dyDescent="0.25">
      <c r="B53" s="130" t="s">
        <v>223</v>
      </c>
      <c r="C53" s="134">
        <v>0</v>
      </c>
    </row>
    <row r="54" spans="2:3" x14ac:dyDescent="0.25">
      <c r="B54" s="228" t="s">
        <v>224</v>
      </c>
      <c r="C54" s="134">
        <v>0</v>
      </c>
    </row>
  </sheetData>
  <pageMargins left="0.93" right="0.75" top="1" bottom="1" header="0.5" footer="0.5"/>
  <pageSetup scale="75" orientation="portrait" r:id="rId1"/>
  <headerFooter alignWithMargins="0">
    <oddFooter>&amp;RAppendix H
Page 4 of 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P33"/>
  <sheetViews>
    <sheetView tabSelected="1" topLeftCell="AP1" workbookViewId="0">
      <selection activeCell="BL38" sqref="BL38"/>
    </sheetView>
  </sheetViews>
  <sheetFormatPr defaultRowHeight="12.75" x14ac:dyDescent="0.2"/>
  <cols>
    <col min="1" max="1" width="29.83203125" style="231" customWidth="1"/>
    <col min="2" max="2" width="5.6640625" style="231" customWidth="1"/>
    <col min="3" max="3" width="9.6640625" style="231" bestFit="1" customWidth="1"/>
    <col min="4" max="4" width="9.5" style="231" bestFit="1" customWidth="1"/>
    <col min="5" max="9" width="10.1640625" style="231" bestFit="1" customWidth="1"/>
    <col min="10" max="10" width="11.6640625" style="231" bestFit="1" customWidth="1"/>
    <col min="11" max="11" width="10.6640625" style="231" bestFit="1" customWidth="1"/>
    <col min="12" max="22" width="11.6640625" style="231" bestFit="1" customWidth="1"/>
    <col min="23" max="23" width="10.1640625" style="231" bestFit="1" customWidth="1"/>
    <col min="24" max="24" width="11.6640625" style="231" bestFit="1" customWidth="1"/>
    <col min="25" max="28" width="10.1640625" style="231" bestFit="1" customWidth="1"/>
    <col min="29" max="45" width="11.6640625" style="231" bestFit="1" customWidth="1"/>
    <col min="46" max="51" width="10.1640625" style="231" bestFit="1" customWidth="1"/>
    <col min="52" max="66" width="11.6640625" style="231" bestFit="1" customWidth="1"/>
    <col min="67" max="16384" width="9.33203125" style="231"/>
  </cols>
  <sheetData>
    <row r="1" spans="1:68" x14ac:dyDescent="0.2">
      <c r="A1" s="231" t="s">
        <v>259</v>
      </c>
    </row>
    <row r="3" spans="1:68" x14ac:dyDescent="0.2">
      <c r="A3" s="230" t="s">
        <v>260</v>
      </c>
    </row>
    <row r="4" spans="1:68" x14ac:dyDescent="0.2">
      <c r="A4" s="230" t="s">
        <v>261</v>
      </c>
    </row>
    <row r="6" spans="1:68" x14ac:dyDescent="0.2">
      <c r="C6" s="230">
        <v>44593</v>
      </c>
      <c r="D6" s="230">
        <v>44594</v>
      </c>
      <c r="E6" s="230">
        <v>44595</v>
      </c>
      <c r="F6" s="230">
        <v>44596</v>
      </c>
      <c r="G6" s="230">
        <v>44599</v>
      </c>
      <c r="H6" s="230">
        <v>44600</v>
      </c>
      <c r="I6" s="230">
        <v>44601</v>
      </c>
      <c r="J6" s="230">
        <v>44602</v>
      </c>
      <c r="K6" s="230">
        <v>44603</v>
      </c>
      <c r="L6" s="230">
        <v>44606</v>
      </c>
      <c r="M6" s="230">
        <v>44607</v>
      </c>
      <c r="N6" s="230">
        <v>44608</v>
      </c>
      <c r="O6" s="230">
        <v>44609</v>
      </c>
      <c r="P6" s="230">
        <v>44610</v>
      </c>
      <c r="Q6" s="230">
        <v>44613</v>
      </c>
      <c r="R6" s="230">
        <v>44614</v>
      </c>
      <c r="S6" s="230">
        <v>44615</v>
      </c>
      <c r="T6" s="230">
        <v>44616</v>
      </c>
      <c r="U6" s="230">
        <v>44617</v>
      </c>
      <c r="V6" s="230">
        <v>44620</v>
      </c>
      <c r="W6" s="230">
        <v>44621</v>
      </c>
      <c r="X6" s="230">
        <v>44622</v>
      </c>
      <c r="Y6" s="230">
        <v>44623</v>
      </c>
      <c r="Z6" s="230">
        <v>44624</v>
      </c>
      <c r="AA6" s="230">
        <v>44627</v>
      </c>
      <c r="AB6" s="230">
        <v>44628</v>
      </c>
      <c r="AC6" s="230">
        <v>44629</v>
      </c>
      <c r="AD6" s="230">
        <v>44630</v>
      </c>
      <c r="AE6" s="230">
        <v>44631</v>
      </c>
      <c r="AF6" s="230">
        <v>44634</v>
      </c>
      <c r="AG6" s="230">
        <v>44635</v>
      </c>
      <c r="AH6" s="230">
        <v>44636</v>
      </c>
      <c r="AI6" s="230">
        <v>44637</v>
      </c>
      <c r="AJ6" s="230">
        <v>44638</v>
      </c>
      <c r="AK6" s="230">
        <v>44641</v>
      </c>
      <c r="AL6" s="230">
        <v>44642</v>
      </c>
      <c r="AM6" s="230">
        <v>44643</v>
      </c>
      <c r="AN6" s="230">
        <v>44644</v>
      </c>
      <c r="AO6" s="230">
        <v>44645</v>
      </c>
      <c r="AP6" s="230">
        <v>44648</v>
      </c>
      <c r="AQ6" s="230">
        <v>44649</v>
      </c>
      <c r="AR6" s="230">
        <v>44650</v>
      </c>
      <c r="AS6" s="230">
        <v>44651</v>
      </c>
      <c r="AT6" s="230">
        <v>44652</v>
      </c>
      <c r="AU6" s="230">
        <v>44655</v>
      </c>
      <c r="AV6" s="230">
        <v>44656</v>
      </c>
      <c r="AW6" s="230">
        <v>44657</v>
      </c>
      <c r="AX6" s="230">
        <v>44658</v>
      </c>
      <c r="AY6" s="230">
        <v>44659</v>
      </c>
      <c r="AZ6" s="230">
        <v>44662</v>
      </c>
      <c r="BA6" s="230">
        <v>44663</v>
      </c>
      <c r="BB6" s="230">
        <v>44664</v>
      </c>
      <c r="BC6" s="230">
        <v>44665</v>
      </c>
      <c r="BD6" s="230">
        <v>44666</v>
      </c>
      <c r="BE6" s="230">
        <v>44669</v>
      </c>
      <c r="BF6" s="230">
        <v>44670</v>
      </c>
      <c r="BG6" s="230">
        <v>44671</v>
      </c>
      <c r="BH6" s="230">
        <v>44672</v>
      </c>
      <c r="BI6" s="230">
        <v>44673</v>
      </c>
      <c r="BJ6" s="230">
        <v>44676</v>
      </c>
      <c r="BK6" s="230">
        <v>44677</v>
      </c>
      <c r="BL6" s="230">
        <v>44678</v>
      </c>
      <c r="BM6" s="230">
        <v>44679</v>
      </c>
      <c r="BN6" s="230">
        <v>44680</v>
      </c>
      <c r="BP6" s="231" t="s">
        <v>274</v>
      </c>
    </row>
    <row r="7" spans="1:68" x14ac:dyDescent="0.2">
      <c r="A7" s="231" t="s">
        <v>262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P7" s="231" t="s">
        <v>275</v>
      </c>
    </row>
    <row r="9" spans="1:68" x14ac:dyDescent="0.2">
      <c r="A9" s="231" t="s">
        <v>263</v>
      </c>
      <c r="C9" s="232">
        <v>7</v>
      </c>
      <c r="D9" s="232">
        <v>5</v>
      </c>
      <c r="E9" s="232">
        <v>1557</v>
      </c>
      <c r="F9" s="232">
        <v>1452</v>
      </c>
      <c r="G9" s="232">
        <v>729</v>
      </c>
      <c r="H9" s="232">
        <v>849</v>
      </c>
      <c r="I9" s="232">
        <v>1959</v>
      </c>
      <c r="J9" s="232">
        <v>1003</v>
      </c>
      <c r="K9" s="232"/>
      <c r="L9" s="232">
        <f>1125+1</f>
        <v>1126</v>
      </c>
      <c r="M9" s="232">
        <v>1801</v>
      </c>
      <c r="N9" s="232">
        <v>1194</v>
      </c>
      <c r="O9" s="232">
        <v>1435</v>
      </c>
      <c r="P9" s="232">
        <v>936</v>
      </c>
      <c r="Q9" s="232"/>
      <c r="R9" s="232">
        <v>726</v>
      </c>
      <c r="S9" s="232">
        <v>695</v>
      </c>
      <c r="T9" s="232">
        <v>2231</v>
      </c>
      <c r="U9" s="232">
        <v>1331</v>
      </c>
      <c r="V9" s="232">
        <v>1043</v>
      </c>
      <c r="W9" s="232">
        <v>7</v>
      </c>
      <c r="X9" s="232">
        <v>4</v>
      </c>
      <c r="Y9" s="232">
        <v>1934</v>
      </c>
      <c r="Z9" s="232">
        <v>1508</v>
      </c>
      <c r="AA9" s="232">
        <v>960</v>
      </c>
      <c r="AB9" s="232">
        <v>975</v>
      </c>
      <c r="AC9" s="232">
        <v>852</v>
      </c>
      <c r="AD9" s="232">
        <v>2166</v>
      </c>
      <c r="AE9" s="232">
        <v>941</v>
      </c>
      <c r="AF9" s="232">
        <v>870</v>
      </c>
      <c r="AG9" s="232">
        <v>1154</v>
      </c>
      <c r="AH9" s="232">
        <v>1021</v>
      </c>
      <c r="AI9" s="232">
        <f>952+1</f>
        <v>953</v>
      </c>
      <c r="AJ9" s="232">
        <v>688</v>
      </c>
      <c r="AK9" s="232">
        <v>945</v>
      </c>
      <c r="AL9" s="232">
        <v>1331</v>
      </c>
      <c r="AM9" s="232">
        <v>927</v>
      </c>
      <c r="AN9" s="232">
        <v>2330</v>
      </c>
      <c r="AO9" s="232">
        <v>1026</v>
      </c>
      <c r="AP9" s="232">
        <v>1025</v>
      </c>
      <c r="AQ9" s="232">
        <v>1093</v>
      </c>
      <c r="AR9" s="232">
        <v>1020</v>
      </c>
      <c r="AS9" s="232">
        <v>910</v>
      </c>
      <c r="AT9" s="232">
        <v>8</v>
      </c>
      <c r="AU9" s="232">
        <v>5</v>
      </c>
      <c r="AV9" s="232">
        <v>1379</v>
      </c>
      <c r="AW9" s="232">
        <v>1302</v>
      </c>
      <c r="AX9" s="232">
        <f>2987+1</f>
        <v>2988</v>
      </c>
      <c r="AY9" s="232">
        <v>1090</v>
      </c>
      <c r="AZ9" s="232">
        <v>846</v>
      </c>
      <c r="BA9" s="232">
        <v>1168</v>
      </c>
      <c r="BB9" s="232">
        <v>939</v>
      </c>
      <c r="BC9" s="232">
        <v>1080</v>
      </c>
      <c r="BD9" s="232">
        <v>1809</v>
      </c>
      <c r="BE9" s="232">
        <v>1775</v>
      </c>
      <c r="BF9" s="232">
        <v>1178</v>
      </c>
      <c r="BG9" s="232">
        <v>779</v>
      </c>
      <c r="BH9" s="232">
        <v>2561</v>
      </c>
      <c r="BI9" s="232">
        <v>1174</v>
      </c>
      <c r="BJ9" s="232">
        <v>845</v>
      </c>
      <c r="BK9" s="232">
        <v>1099</v>
      </c>
      <c r="BL9" s="232">
        <v>769</v>
      </c>
      <c r="BM9" s="232">
        <v>1198</v>
      </c>
      <c r="BN9" s="232">
        <f>1009+9</f>
        <v>1018</v>
      </c>
      <c r="BP9" s="232">
        <f>SUM(C9:BN9)</f>
        <v>69729</v>
      </c>
    </row>
    <row r="10" spans="1:68" x14ac:dyDescent="0.2"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</row>
    <row r="11" spans="1:68" x14ac:dyDescent="0.2">
      <c r="A11" s="231" t="s">
        <v>264</v>
      </c>
      <c r="C11" s="232"/>
      <c r="D11" s="232">
        <v>24</v>
      </c>
      <c r="E11" s="232">
        <v>12</v>
      </c>
      <c r="F11" s="232">
        <v>7</v>
      </c>
      <c r="G11" s="232">
        <v>10</v>
      </c>
      <c r="H11" s="232">
        <v>13</v>
      </c>
      <c r="I11" s="232">
        <v>10</v>
      </c>
      <c r="J11" s="232">
        <v>15</v>
      </c>
      <c r="K11" s="232"/>
      <c r="L11" s="232">
        <v>14</v>
      </c>
      <c r="M11" s="232">
        <v>14</v>
      </c>
      <c r="N11" s="232">
        <v>12</v>
      </c>
      <c r="O11" s="232">
        <v>8</v>
      </c>
      <c r="P11" s="232">
        <v>11</v>
      </c>
      <c r="Q11" s="232"/>
      <c r="R11" s="232">
        <v>4</v>
      </c>
      <c r="S11" s="232">
        <v>8</v>
      </c>
      <c r="T11" s="232">
        <v>8</v>
      </c>
      <c r="U11" s="232">
        <v>5</v>
      </c>
      <c r="V11" s="232">
        <v>8</v>
      </c>
      <c r="W11" s="232"/>
      <c r="X11" s="232">
        <v>9</v>
      </c>
      <c r="Y11" s="232"/>
      <c r="Z11" s="232">
        <v>19</v>
      </c>
      <c r="AA11" s="232">
        <v>1</v>
      </c>
      <c r="AB11" s="232">
        <v>4</v>
      </c>
      <c r="AC11" s="232">
        <v>19</v>
      </c>
      <c r="AD11" s="232">
        <v>7</v>
      </c>
      <c r="AE11" s="232">
        <v>10</v>
      </c>
      <c r="AF11" s="232">
        <v>11</v>
      </c>
      <c r="AG11" s="232">
        <v>6</v>
      </c>
      <c r="AH11" s="232">
        <v>4</v>
      </c>
      <c r="AI11" s="232">
        <v>159</v>
      </c>
      <c r="AJ11" s="232">
        <v>13</v>
      </c>
      <c r="AK11" s="232">
        <v>11</v>
      </c>
      <c r="AL11" s="232">
        <v>44</v>
      </c>
      <c r="AM11" s="232">
        <v>33</v>
      </c>
      <c r="AN11" s="232">
        <v>28</v>
      </c>
      <c r="AO11" s="232">
        <v>12</v>
      </c>
      <c r="AP11" s="232">
        <v>80</v>
      </c>
      <c r="AQ11" s="232">
        <v>17</v>
      </c>
      <c r="AR11" s="232">
        <v>76</v>
      </c>
      <c r="AS11" s="232">
        <v>20</v>
      </c>
      <c r="AT11" s="232"/>
      <c r="AU11" s="232">
        <v>55</v>
      </c>
      <c r="AV11" s="232">
        <v>12</v>
      </c>
      <c r="AW11" s="232">
        <v>12</v>
      </c>
      <c r="AX11" s="232">
        <v>6</v>
      </c>
      <c r="AY11" s="232">
        <v>6</v>
      </c>
      <c r="AZ11" s="232">
        <v>8</v>
      </c>
      <c r="BA11" s="232">
        <v>71</v>
      </c>
      <c r="BB11" s="232">
        <v>116</v>
      </c>
      <c r="BC11" s="232">
        <v>51</v>
      </c>
      <c r="BD11" s="232">
        <v>7</v>
      </c>
      <c r="BE11" s="232">
        <v>11</v>
      </c>
      <c r="BF11" s="232">
        <v>7</v>
      </c>
      <c r="BG11" s="232">
        <v>8</v>
      </c>
      <c r="BH11" s="232">
        <v>15</v>
      </c>
      <c r="BI11" s="232">
        <v>13</v>
      </c>
      <c r="BJ11" s="232">
        <v>12</v>
      </c>
      <c r="BK11" s="232">
        <v>7</v>
      </c>
      <c r="BL11" s="232">
        <v>13</v>
      </c>
      <c r="BM11" s="232">
        <v>13</v>
      </c>
      <c r="BN11" s="232">
        <v>205</v>
      </c>
      <c r="BP11" s="232">
        <f>SUM(C11:BN11)</f>
        <v>1414</v>
      </c>
    </row>
    <row r="12" spans="1:68" x14ac:dyDescent="0.2"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</row>
    <row r="13" spans="1:68" x14ac:dyDescent="0.2">
      <c r="A13" s="231" t="s">
        <v>265</v>
      </c>
      <c r="C13" s="232"/>
      <c r="D13" s="232">
        <v>30</v>
      </c>
      <c r="E13" s="232">
        <v>5</v>
      </c>
      <c r="F13" s="232">
        <v>2</v>
      </c>
      <c r="G13" s="232">
        <v>4</v>
      </c>
      <c r="H13" s="232">
        <v>36</v>
      </c>
      <c r="I13" s="232">
        <v>26</v>
      </c>
      <c r="J13" s="232">
        <v>33</v>
      </c>
      <c r="K13" s="232"/>
      <c r="L13" s="232">
        <v>2</v>
      </c>
      <c r="M13" s="232">
        <v>90</v>
      </c>
      <c r="N13" s="232"/>
      <c r="O13" s="232">
        <v>1</v>
      </c>
      <c r="P13" s="232">
        <v>28</v>
      </c>
      <c r="Q13" s="232"/>
      <c r="R13" s="232">
        <v>8</v>
      </c>
      <c r="S13" s="232">
        <v>347</v>
      </c>
      <c r="T13" s="232">
        <v>5</v>
      </c>
      <c r="U13" s="232">
        <v>12</v>
      </c>
      <c r="V13" s="232">
        <v>3</v>
      </c>
      <c r="W13" s="232"/>
      <c r="X13" s="232"/>
      <c r="Y13" s="232">
        <v>80</v>
      </c>
      <c r="Z13" s="232">
        <v>13</v>
      </c>
      <c r="AA13" s="232">
        <v>1</v>
      </c>
      <c r="AB13" s="232"/>
      <c r="AC13" s="232">
        <v>1</v>
      </c>
      <c r="AD13" s="232"/>
      <c r="AE13" s="232"/>
      <c r="AF13" s="232">
        <v>1</v>
      </c>
      <c r="AG13" s="232">
        <v>36</v>
      </c>
      <c r="AH13" s="232">
        <v>22</v>
      </c>
      <c r="AI13" s="232">
        <v>89</v>
      </c>
      <c r="AJ13" s="232">
        <v>67</v>
      </c>
      <c r="AK13" s="232">
        <v>2</v>
      </c>
      <c r="AL13" s="232">
        <v>41</v>
      </c>
      <c r="AM13" s="232">
        <v>13</v>
      </c>
      <c r="AN13" s="232">
        <v>29</v>
      </c>
      <c r="AO13" s="232">
        <v>129</v>
      </c>
      <c r="AP13" s="232">
        <v>27</v>
      </c>
      <c r="AQ13" s="232">
        <v>33</v>
      </c>
      <c r="AR13" s="232">
        <v>86</v>
      </c>
      <c r="AS13" s="232">
        <v>32</v>
      </c>
      <c r="AT13" s="232"/>
      <c r="AU13" s="232"/>
      <c r="AV13" s="232">
        <v>8</v>
      </c>
      <c r="AW13" s="232">
        <v>7</v>
      </c>
      <c r="AX13" s="232">
        <v>33</v>
      </c>
      <c r="AY13" s="232">
        <v>18</v>
      </c>
      <c r="AZ13" s="232">
        <v>33</v>
      </c>
      <c r="BA13" s="232">
        <v>56</v>
      </c>
      <c r="BB13" s="232">
        <v>50</v>
      </c>
      <c r="BC13" s="232">
        <v>114</v>
      </c>
      <c r="BD13" s="232"/>
      <c r="BE13" s="232"/>
      <c r="BF13" s="232"/>
      <c r="BG13" s="232">
        <v>30</v>
      </c>
      <c r="BH13" s="232">
        <v>25</v>
      </c>
      <c r="BI13" s="232">
        <v>30</v>
      </c>
      <c r="BJ13" s="232">
        <v>19</v>
      </c>
      <c r="BK13" s="232">
        <v>21</v>
      </c>
      <c r="BL13" s="232">
        <v>2</v>
      </c>
      <c r="BM13" s="232">
        <v>7</v>
      </c>
      <c r="BN13" s="232">
        <v>161</v>
      </c>
      <c r="BP13" s="232">
        <f>SUM(C13:BN13)</f>
        <v>1948</v>
      </c>
    </row>
    <row r="14" spans="1:68" x14ac:dyDescent="0.2"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</row>
    <row r="15" spans="1:68" x14ac:dyDescent="0.2">
      <c r="A15" s="231" t="s">
        <v>266</v>
      </c>
      <c r="C15" s="232"/>
      <c r="D15" s="232">
        <v>1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>
        <v>1</v>
      </c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>
        <v>2</v>
      </c>
      <c r="AK15" s="232">
        <v>1</v>
      </c>
      <c r="AL15" s="232">
        <v>1</v>
      </c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>
        <v>1</v>
      </c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>
        <v>5</v>
      </c>
      <c r="BP15" s="232">
        <f>SUM(C15:BN15)</f>
        <v>12</v>
      </c>
    </row>
    <row r="16" spans="1:68" x14ac:dyDescent="0.2"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</row>
    <row r="17" spans="1:68" x14ac:dyDescent="0.2">
      <c r="A17" s="231" t="s">
        <v>267</v>
      </c>
      <c r="C17" s="232"/>
      <c r="D17" s="232">
        <v>1352</v>
      </c>
      <c r="E17" s="232"/>
      <c r="F17" s="232">
        <v>8996</v>
      </c>
      <c r="G17" s="232">
        <v>338</v>
      </c>
      <c r="H17" s="232">
        <v>7349</v>
      </c>
      <c r="I17" s="232">
        <v>4254</v>
      </c>
      <c r="J17" s="232">
        <v>2300</v>
      </c>
      <c r="K17" s="232"/>
      <c r="L17" s="232">
        <v>3127</v>
      </c>
      <c r="M17" s="232">
        <v>9199</v>
      </c>
      <c r="N17" s="232">
        <f>8154+520</f>
        <v>8674</v>
      </c>
      <c r="O17" s="232">
        <v>4059</v>
      </c>
      <c r="P17" s="232">
        <f>3806+1</f>
        <v>3807</v>
      </c>
      <c r="Q17" s="232"/>
      <c r="R17" s="232">
        <v>4011</v>
      </c>
      <c r="S17" s="232">
        <v>4812</v>
      </c>
      <c r="T17" s="232">
        <v>7896</v>
      </c>
      <c r="U17" s="232">
        <v>8870</v>
      </c>
      <c r="V17" s="232">
        <v>1610</v>
      </c>
      <c r="W17" s="232">
        <v>388</v>
      </c>
      <c r="X17" s="232">
        <v>10608</v>
      </c>
      <c r="Y17" s="232">
        <v>5119</v>
      </c>
      <c r="Z17" s="232">
        <v>4060</v>
      </c>
      <c r="AA17" s="232">
        <v>6308</v>
      </c>
      <c r="AB17" s="232">
        <v>7240</v>
      </c>
      <c r="AC17" s="232">
        <v>11200</v>
      </c>
      <c r="AD17" s="232">
        <v>3627</v>
      </c>
      <c r="AE17" s="232">
        <v>3587</v>
      </c>
      <c r="AF17" s="232">
        <v>6767</v>
      </c>
      <c r="AG17" s="232">
        <v>3197</v>
      </c>
      <c r="AH17" s="232">
        <v>10467</v>
      </c>
      <c r="AI17" s="232">
        <v>4714</v>
      </c>
      <c r="AJ17" s="232">
        <v>6049</v>
      </c>
      <c r="AK17" s="232">
        <v>8128</v>
      </c>
      <c r="AL17" s="232">
        <v>6130</v>
      </c>
      <c r="AM17" s="232">
        <v>8328</v>
      </c>
      <c r="AN17" s="232">
        <v>4187</v>
      </c>
      <c r="AO17" s="232">
        <v>4742</v>
      </c>
      <c r="AP17" s="232">
        <v>3889</v>
      </c>
      <c r="AQ17" s="232">
        <v>9336</v>
      </c>
      <c r="AR17" s="232">
        <v>9782</v>
      </c>
      <c r="AS17" s="232">
        <v>3485</v>
      </c>
      <c r="AT17" s="232"/>
      <c r="AU17" s="232">
        <v>5931</v>
      </c>
      <c r="AV17" s="232">
        <v>6935</v>
      </c>
      <c r="AW17" s="232">
        <v>9922</v>
      </c>
      <c r="AX17" s="232">
        <v>6052</v>
      </c>
      <c r="AY17" s="232">
        <v>4389</v>
      </c>
      <c r="AZ17" s="232">
        <v>6465</v>
      </c>
      <c r="BA17" s="232">
        <v>6576</v>
      </c>
      <c r="BB17" s="232">
        <v>10066</v>
      </c>
      <c r="BC17" s="232">
        <v>6655</v>
      </c>
      <c r="BD17" s="232">
        <v>1780</v>
      </c>
      <c r="BE17" s="232">
        <v>1881</v>
      </c>
      <c r="BF17" s="232">
        <v>10367</v>
      </c>
      <c r="BG17" s="232">
        <v>12858</v>
      </c>
      <c r="BH17" s="232">
        <v>6975</v>
      </c>
      <c r="BI17" s="232">
        <v>2950</v>
      </c>
      <c r="BJ17" s="232">
        <v>272</v>
      </c>
      <c r="BK17" s="232">
        <v>4146</v>
      </c>
      <c r="BL17" s="232">
        <v>694</v>
      </c>
      <c r="BM17" s="232">
        <v>4705</v>
      </c>
      <c r="BN17" s="232">
        <v>1519</v>
      </c>
      <c r="BP17" s="232">
        <f>SUM(C17:BN17)</f>
        <v>333130</v>
      </c>
    </row>
    <row r="18" spans="1:68" x14ac:dyDescent="0.2"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</row>
    <row r="19" spans="1:68" x14ac:dyDescent="0.2">
      <c r="A19" s="231" t="s">
        <v>268</v>
      </c>
      <c r="C19" s="232"/>
      <c r="D19" s="232">
        <v>37</v>
      </c>
      <c r="E19" s="232">
        <v>10</v>
      </c>
      <c r="F19" s="232">
        <v>2</v>
      </c>
      <c r="G19" s="232">
        <v>3</v>
      </c>
      <c r="H19" s="232">
        <v>11</v>
      </c>
      <c r="I19" s="232">
        <v>13</v>
      </c>
      <c r="J19" s="232">
        <v>3</v>
      </c>
      <c r="K19" s="232"/>
      <c r="L19" s="232">
        <v>11</v>
      </c>
      <c r="M19" s="232">
        <v>6</v>
      </c>
      <c r="N19" s="232">
        <v>18</v>
      </c>
      <c r="O19" s="232">
        <v>14</v>
      </c>
      <c r="P19" s="232">
        <v>7</v>
      </c>
      <c r="Q19" s="232"/>
      <c r="R19" s="232">
        <v>2</v>
      </c>
      <c r="S19" s="232">
        <v>5</v>
      </c>
      <c r="T19" s="232">
        <v>14</v>
      </c>
      <c r="U19" s="232">
        <v>2</v>
      </c>
      <c r="V19" s="232">
        <v>3</v>
      </c>
      <c r="W19" s="232"/>
      <c r="X19" s="232">
        <v>3</v>
      </c>
      <c r="Y19" s="232">
        <v>4</v>
      </c>
      <c r="Z19" s="232">
        <v>6</v>
      </c>
      <c r="AA19" s="232">
        <v>2</v>
      </c>
      <c r="AB19" s="232">
        <v>8</v>
      </c>
      <c r="AC19" s="232">
        <v>9</v>
      </c>
      <c r="AD19" s="232">
        <v>2</v>
      </c>
      <c r="AE19" s="232">
        <v>3</v>
      </c>
      <c r="AF19" s="232">
        <v>1</v>
      </c>
      <c r="AG19" s="232">
        <v>2</v>
      </c>
      <c r="AH19" s="232">
        <v>17</v>
      </c>
      <c r="AI19" s="232">
        <v>5</v>
      </c>
      <c r="AJ19" s="232">
        <v>7</v>
      </c>
      <c r="AK19" s="232">
        <v>6</v>
      </c>
      <c r="AL19" s="232">
        <v>18</v>
      </c>
      <c r="AM19" s="232">
        <v>13</v>
      </c>
      <c r="AN19" s="232">
        <v>3</v>
      </c>
      <c r="AO19" s="232">
        <v>7</v>
      </c>
      <c r="AP19" s="232">
        <v>11</v>
      </c>
      <c r="AQ19" s="232">
        <v>32</v>
      </c>
      <c r="AR19" s="232">
        <v>18</v>
      </c>
      <c r="AS19" s="232">
        <v>21</v>
      </c>
      <c r="AT19" s="232"/>
      <c r="AU19" s="232">
        <v>36</v>
      </c>
      <c r="AV19" s="232">
        <v>11</v>
      </c>
      <c r="AW19" s="232">
        <v>7</v>
      </c>
      <c r="AX19" s="232">
        <v>9</v>
      </c>
      <c r="AY19" s="232">
        <v>14</v>
      </c>
      <c r="AZ19" s="232">
        <v>8</v>
      </c>
      <c r="BA19" s="232">
        <v>8</v>
      </c>
      <c r="BB19" s="232">
        <v>154</v>
      </c>
      <c r="BC19" s="232">
        <v>6</v>
      </c>
      <c r="BD19" s="232">
        <v>15</v>
      </c>
      <c r="BE19" s="232">
        <v>5</v>
      </c>
      <c r="BF19" s="232">
        <v>9</v>
      </c>
      <c r="BG19" s="232">
        <v>1</v>
      </c>
      <c r="BH19" s="232">
        <v>4</v>
      </c>
      <c r="BI19" s="232">
        <v>3</v>
      </c>
      <c r="BJ19" s="232">
        <v>4</v>
      </c>
      <c r="BK19" s="232">
        <v>10</v>
      </c>
      <c r="BL19" s="232">
        <v>17</v>
      </c>
      <c r="BM19" s="232">
        <v>12</v>
      </c>
      <c r="BN19" s="232">
        <v>5</v>
      </c>
      <c r="BP19" s="232">
        <f>SUM(C19:BN19)</f>
        <v>697</v>
      </c>
    </row>
    <row r="20" spans="1:68" x14ac:dyDescent="0.2"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</row>
    <row r="21" spans="1:68" x14ac:dyDescent="0.2">
      <c r="A21" s="231" t="s">
        <v>269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>
        <f>484+76+15</f>
        <v>575</v>
      </c>
      <c r="N21" s="232"/>
      <c r="O21" s="232"/>
      <c r="P21" s="232"/>
      <c r="Q21" s="232"/>
      <c r="R21" s="232"/>
      <c r="S21" s="232"/>
      <c r="T21" s="232"/>
      <c r="U21" s="232"/>
      <c r="V21" s="232">
        <f>1160+364+74+30</f>
        <v>1628</v>
      </c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>
        <f>515+65+14</f>
        <v>594</v>
      </c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>
        <f>547+55+21</f>
        <v>623</v>
      </c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>
        <f>469+48+18</f>
        <v>535</v>
      </c>
      <c r="BE21" s="232"/>
      <c r="BF21" s="232"/>
      <c r="BG21" s="232"/>
      <c r="BH21" s="232"/>
      <c r="BI21" s="232"/>
      <c r="BJ21" s="232"/>
      <c r="BK21" s="232"/>
      <c r="BL21" s="232"/>
      <c r="BM21" s="232"/>
      <c r="BN21" s="232">
        <f>452+45+21</f>
        <v>518</v>
      </c>
      <c r="BP21" s="232">
        <f>SUM(C21:BN21)</f>
        <v>4473</v>
      </c>
    </row>
    <row r="22" spans="1:68" x14ac:dyDescent="0.2"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</row>
    <row r="23" spans="1:68" x14ac:dyDescent="0.2">
      <c r="A23" s="231" t="s">
        <v>270</v>
      </c>
      <c r="C23" s="232">
        <v>3</v>
      </c>
      <c r="D23" s="232">
        <v>5</v>
      </c>
      <c r="E23" s="232">
        <v>9</v>
      </c>
      <c r="F23" s="232">
        <v>8</v>
      </c>
      <c r="G23" s="232">
        <v>5</v>
      </c>
      <c r="H23" s="232">
        <v>10</v>
      </c>
      <c r="I23" s="232">
        <v>1</v>
      </c>
      <c r="J23" s="232">
        <v>4</v>
      </c>
      <c r="L23" s="232">
        <f>3+1</f>
        <v>4</v>
      </c>
      <c r="M23" s="232">
        <v>3</v>
      </c>
      <c r="N23" s="232">
        <v>8</v>
      </c>
      <c r="O23" s="232">
        <v>6</v>
      </c>
      <c r="P23" s="232">
        <v>3</v>
      </c>
      <c r="Q23" s="232"/>
      <c r="R23" s="232">
        <v>6</v>
      </c>
      <c r="S23" s="232">
        <v>11</v>
      </c>
      <c r="T23" s="232">
        <v>16</v>
      </c>
      <c r="U23" s="232">
        <f>4+1</f>
        <v>5</v>
      </c>
      <c r="V23" s="232">
        <v>2</v>
      </c>
      <c r="W23" s="232">
        <v>3</v>
      </c>
      <c r="X23" s="232">
        <v>5</v>
      </c>
      <c r="Y23" s="232">
        <v>23</v>
      </c>
      <c r="Z23" s="232">
        <v>19</v>
      </c>
      <c r="AA23" s="232">
        <v>23</v>
      </c>
      <c r="AB23" s="232">
        <v>45</v>
      </c>
      <c r="AC23" s="232">
        <v>29</v>
      </c>
      <c r="AD23" s="232">
        <v>21</v>
      </c>
      <c r="AE23" s="232">
        <v>14</v>
      </c>
      <c r="AF23" s="232">
        <v>8</v>
      </c>
      <c r="AG23" s="232">
        <v>53</v>
      </c>
      <c r="AH23" s="232">
        <v>51</v>
      </c>
      <c r="AI23" s="232">
        <v>38</v>
      </c>
      <c r="AJ23" s="232">
        <v>36</v>
      </c>
      <c r="AK23" s="232">
        <f>99+87</f>
        <v>186</v>
      </c>
      <c r="AL23" s="232">
        <v>30</v>
      </c>
      <c r="AM23" s="232">
        <v>69</v>
      </c>
      <c r="AN23" s="232">
        <v>57</v>
      </c>
      <c r="AO23" s="232">
        <v>87</v>
      </c>
      <c r="AP23" s="232">
        <v>47</v>
      </c>
      <c r="AQ23" s="232">
        <v>24</v>
      </c>
      <c r="AR23" s="232">
        <v>96</v>
      </c>
      <c r="AS23" s="232">
        <v>38</v>
      </c>
      <c r="AT23" s="232">
        <v>49</v>
      </c>
      <c r="AU23" s="232">
        <v>73</v>
      </c>
      <c r="AV23" s="232">
        <v>32</v>
      </c>
      <c r="AW23" s="232">
        <v>91</v>
      </c>
      <c r="AX23" s="232">
        <v>133</v>
      </c>
      <c r="AY23" s="232">
        <f>49+4</f>
        <v>53</v>
      </c>
      <c r="AZ23" s="232">
        <v>46</v>
      </c>
      <c r="BA23" s="232">
        <v>49</v>
      </c>
      <c r="BB23" s="232">
        <v>82</v>
      </c>
      <c r="BC23" s="232">
        <v>81</v>
      </c>
      <c r="BD23" s="232">
        <f>120+2</f>
        <v>122</v>
      </c>
      <c r="BE23" s="232">
        <v>60</v>
      </c>
      <c r="BF23" s="232">
        <v>53</v>
      </c>
      <c r="BG23" s="232">
        <v>65</v>
      </c>
      <c r="BH23" s="232">
        <v>70</v>
      </c>
      <c r="BI23" s="232">
        <f>44+1</f>
        <v>45</v>
      </c>
      <c r="BJ23" s="232">
        <v>73</v>
      </c>
      <c r="BK23" s="232">
        <v>81</v>
      </c>
      <c r="BL23" s="232">
        <v>112</v>
      </c>
      <c r="BM23" s="232">
        <v>65</v>
      </c>
      <c r="BN23" s="232">
        <v>134</v>
      </c>
      <c r="BP23" s="232">
        <f>SUM(C23:BN23)</f>
        <v>2680</v>
      </c>
    </row>
    <row r="24" spans="1:68" x14ac:dyDescent="0.2"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</row>
    <row r="25" spans="1:68" x14ac:dyDescent="0.2">
      <c r="A25" s="231" t="s">
        <v>271</v>
      </c>
      <c r="C25" s="232">
        <v>10015</v>
      </c>
      <c r="D25" s="232"/>
      <c r="E25" s="232"/>
      <c r="F25" s="232">
        <v>1</v>
      </c>
      <c r="G25" s="232"/>
      <c r="H25" s="232"/>
      <c r="I25" s="232"/>
      <c r="J25" s="232">
        <v>1354</v>
      </c>
      <c r="K25" s="232"/>
      <c r="L25" s="232">
        <v>11</v>
      </c>
      <c r="M25" s="232"/>
      <c r="N25" s="232"/>
      <c r="O25" s="232"/>
      <c r="P25" s="232">
        <v>1</v>
      </c>
      <c r="Q25" s="232"/>
      <c r="R25" s="232"/>
      <c r="S25" s="232"/>
      <c r="T25" s="232"/>
      <c r="U25" s="232"/>
      <c r="V25" s="232"/>
      <c r="W25" s="232">
        <v>9968</v>
      </c>
      <c r="X25" s="232"/>
      <c r="Y25" s="232"/>
      <c r="Z25" s="232">
        <v>2</v>
      </c>
      <c r="AA25" s="232"/>
      <c r="AB25" s="232"/>
      <c r="AC25" s="232"/>
      <c r="AD25" s="232">
        <v>1315</v>
      </c>
      <c r="AE25" s="232">
        <v>2</v>
      </c>
      <c r="AF25" s="232"/>
      <c r="AG25" s="232"/>
      <c r="AH25" s="232"/>
      <c r="AI25" s="232"/>
      <c r="AJ25" s="232">
        <v>1</v>
      </c>
      <c r="AK25" s="232"/>
      <c r="AL25" s="232"/>
      <c r="AM25" s="232"/>
      <c r="AN25" s="232"/>
      <c r="AO25" s="232"/>
      <c r="AP25" s="232"/>
      <c r="AQ25" s="232"/>
      <c r="AR25" s="232"/>
      <c r="AS25" s="232"/>
      <c r="AT25" s="232">
        <f>9907+2</f>
        <v>9909</v>
      </c>
      <c r="AU25" s="232"/>
      <c r="AV25" s="232"/>
      <c r="AW25" s="232"/>
      <c r="AX25" s="232"/>
      <c r="AY25" s="232">
        <v>2</v>
      </c>
      <c r="AZ25" s="232">
        <v>1316</v>
      </c>
      <c r="BA25" s="232"/>
      <c r="BB25" s="232"/>
      <c r="BC25" s="232"/>
      <c r="BD25" s="232">
        <v>2</v>
      </c>
      <c r="BE25" s="232"/>
      <c r="BF25" s="232"/>
      <c r="BG25" s="232"/>
      <c r="BH25" s="232"/>
      <c r="BI25" s="232">
        <v>1</v>
      </c>
      <c r="BJ25" s="232"/>
      <c r="BK25" s="232">
        <v>4</v>
      </c>
      <c r="BL25" s="232"/>
      <c r="BM25" s="232"/>
      <c r="BN25" s="232">
        <v>1</v>
      </c>
      <c r="BP25" s="232">
        <f>SUM(C25:BN25)</f>
        <v>33905</v>
      </c>
    </row>
    <row r="26" spans="1:68" x14ac:dyDescent="0.2"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</row>
    <row r="27" spans="1:68" x14ac:dyDescent="0.2">
      <c r="A27" s="231" t="s">
        <v>272</v>
      </c>
      <c r="C27" s="232">
        <v>2</v>
      </c>
      <c r="D27" s="232">
        <v>4</v>
      </c>
      <c r="E27" s="232">
        <v>33</v>
      </c>
      <c r="F27" s="232">
        <f>6138+342+5</f>
        <v>6485</v>
      </c>
      <c r="G27" s="232">
        <f>245+2</f>
        <v>247</v>
      </c>
      <c r="H27" s="232">
        <v>166</v>
      </c>
      <c r="I27" s="232">
        <v>2</v>
      </c>
      <c r="J27" s="232">
        <f>2+48</f>
        <v>50</v>
      </c>
      <c r="L27" s="232">
        <f>199+21</f>
        <v>220</v>
      </c>
      <c r="M27" s="232">
        <f>6494+8</f>
        <v>6502</v>
      </c>
      <c r="N27" s="232">
        <f>3+186</f>
        <v>189</v>
      </c>
      <c r="O27" s="232">
        <f>6+59</f>
        <v>65</v>
      </c>
      <c r="P27" s="232">
        <f>784+269+24</f>
        <v>1077</v>
      </c>
      <c r="Q27" s="232"/>
      <c r="R27" s="232">
        <v>3</v>
      </c>
      <c r="S27" s="232">
        <f>251+1+20</f>
        <v>272</v>
      </c>
      <c r="T27" s="232">
        <v>2</v>
      </c>
      <c r="U27" s="232">
        <f>4+37+1</f>
        <v>42</v>
      </c>
      <c r="V27" s="232">
        <f>241+286</f>
        <v>527</v>
      </c>
      <c r="W27" s="232">
        <f>4+1</f>
        <v>5</v>
      </c>
      <c r="X27" s="232">
        <v>1</v>
      </c>
      <c r="Y27" s="232">
        <f>5+38</f>
        <v>43</v>
      </c>
      <c r="Z27" s="232">
        <f>4622+9</f>
        <v>4631</v>
      </c>
      <c r="AA27" s="232">
        <v>1</v>
      </c>
      <c r="AB27" s="232">
        <v>170</v>
      </c>
      <c r="AC27" s="232">
        <v>2</v>
      </c>
      <c r="AD27" s="232">
        <f>9+62</f>
        <v>71</v>
      </c>
      <c r="AE27" s="232">
        <f>227+18</f>
        <v>245</v>
      </c>
      <c r="AF27" s="232">
        <f>6415+5</f>
        <v>6420</v>
      </c>
      <c r="AG27" s="232">
        <v>1</v>
      </c>
      <c r="AH27" s="232">
        <v>3</v>
      </c>
      <c r="AI27" s="232">
        <f>4+73</f>
        <v>77</v>
      </c>
      <c r="AJ27" s="232">
        <f>209+26</f>
        <v>235</v>
      </c>
      <c r="AK27" s="232">
        <f>285+4</f>
        <v>289</v>
      </c>
      <c r="AL27" s="232">
        <f>1+2</f>
        <v>3</v>
      </c>
      <c r="AM27" s="232">
        <v>3</v>
      </c>
      <c r="AN27" s="232">
        <v>32</v>
      </c>
      <c r="AO27" s="232">
        <f>803+228+6</f>
        <v>1037</v>
      </c>
      <c r="AP27" s="232">
        <f>251+6</f>
        <v>257</v>
      </c>
      <c r="AQ27" s="232">
        <f>3+1</f>
        <v>4</v>
      </c>
      <c r="AR27" s="232">
        <v>4</v>
      </c>
      <c r="AS27" s="232">
        <f>2+33</f>
        <v>35</v>
      </c>
      <c r="AT27" s="232">
        <f>3+127+17</f>
        <v>147</v>
      </c>
      <c r="AU27" s="232">
        <f>1+3</f>
        <v>4</v>
      </c>
      <c r="AV27" s="232">
        <f>293+1+1</f>
        <v>295</v>
      </c>
      <c r="AW27" s="232">
        <v>2</v>
      </c>
      <c r="AX27" s="232">
        <f>2+52</f>
        <v>54</v>
      </c>
      <c r="AY27" s="232">
        <f>4395+330</f>
        <v>4725</v>
      </c>
      <c r="AZ27" s="232"/>
      <c r="BA27" s="232">
        <v>3</v>
      </c>
      <c r="BB27" s="232">
        <v>1</v>
      </c>
      <c r="BC27" s="232">
        <f>6447+5+50+2</f>
        <v>6504</v>
      </c>
      <c r="BD27" s="232">
        <f>180+17</f>
        <v>197</v>
      </c>
      <c r="BE27" s="232">
        <f>822+4</f>
        <v>826</v>
      </c>
      <c r="BF27" s="232">
        <f>1+1</f>
        <v>2</v>
      </c>
      <c r="BG27" s="232">
        <v>2</v>
      </c>
      <c r="BH27" s="232">
        <f>270+1+71</f>
        <v>342</v>
      </c>
      <c r="BI27" s="232">
        <f>180+10+18</f>
        <v>208</v>
      </c>
      <c r="BJ27" s="232">
        <v>2</v>
      </c>
      <c r="BK27" s="232">
        <f>2+1+5</f>
        <v>8</v>
      </c>
      <c r="BL27" s="232">
        <v>4</v>
      </c>
      <c r="BM27" s="232">
        <f>283+4+31</f>
        <v>318</v>
      </c>
      <c r="BN27" s="232">
        <f>162+1</f>
        <v>163</v>
      </c>
      <c r="BP27" s="232">
        <f>SUM(C27:BN27)</f>
        <v>43264</v>
      </c>
    </row>
    <row r="28" spans="1:68" x14ac:dyDescent="0.2"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</row>
    <row r="29" spans="1:68" x14ac:dyDescent="0.2">
      <c r="A29" s="231" t="s">
        <v>273</v>
      </c>
      <c r="C29" s="232">
        <v>51</v>
      </c>
      <c r="D29" s="232">
        <v>74</v>
      </c>
      <c r="E29" s="232">
        <v>94</v>
      </c>
      <c r="F29" s="232">
        <v>157</v>
      </c>
      <c r="G29" s="232">
        <v>114</v>
      </c>
      <c r="H29" s="232">
        <v>49</v>
      </c>
      <c r="I29" s="232">
        <v>33</v>
      </c>
      <c r="J29" s="232">
        <v>29</v>
      </c>
      <c r="L29" s="232">
        <v>50</v>
      </c>
      <c r="M29" s="232">
        <v>33</v>
      </c>
      <c r="N29" s="232">
        <v>30</v>
      </c>
      <c r="O29" s="232">
        <v>33</v>
      </c>
      <c r="P29" s="232">
        <v>23</v>
      </c>
      <c r="Q29" s="232"/>
      <c r="R29" s="232">
        <v>14</v>
      </c>
      <c r="S29" s="232">
        <v>31</v>
      </c>
      <c r="T29" s="232">
        <v>43</v>
      </c>
      <c r="U29" s="232">
        <v>32</v>
      </c>
      <c r="V29" s="232">
        <v>30</v>
      </c>
      <c r="W29" s="232">
        <v>34</v>
      </c>
      <c r="X29" s="232">
        <v>7</v>
      </c>
      <c r="Y29" s="232">
        <v>27</v>
      </c>
      <c r="Z29" s="232">
        <v>24</v>
      </c>
      <c r="AA29" s="232">
        <v>24</v>
      </c>
      <c r="AB29" s="232">
        <v>47</v>
      </c>
      <c r="AC29" s="232">
        <v>18</v>
      </c>
      <c r="AD29" s="232">
        <v>22</v>
      </c>
      <c r="AE29" s="232">
        <v>14</v>
      </c>
      <c r="AF29" s="232">
        <v>41</v>
      </c>
      <c r="AG29" s="232">
        <v>29</v>
      </c>
      <c r="AH29" s="232">
        <v>9</v>
      </c>
      <c r="AI29" s="232">
        <v>53</v>
      </c>
      <c r="AJ29" s="232">
        <v>40</v>
      </c>
      <c r="AK29" s="232">
        <v>73</v>
      </c>
      <c r="AL29" s="232">
        <v>55</v>
      </c>
      <c r="AM29" s="232">
        <v>41</v>
      </c>
      <c r="AN29" s="232">
        <v>19</v>
      </c>
      <c r="AO29" s="232">
        <v>14</v>
      </c>
      <c r="AP29" s="232">
        <v>16</v>
      </c>
      <c r="AQ29" s="232">
        <v>42</v>
      </c>
      <c r="AR29" s="232">
        <v>24</v>
      </c>
      <c r="AS29" s="232">
        <v>7</v>
      </c>
      <c r="AT29" s="232">
        <v>32</v>
      </c>
      <c r="AU29" s="232">
        <v>47</v>
      </c>
      <c r="AV29" s="232">
        <v>22</v>
      </c>
      <c r="AW29" s="232">
        <v>40</v>
      </c>
      <c r="AX29" s="232">
        <v>29</v>
      </c>
      <c r="AY29" s="232">
        <v>28</v>
      </c>
      <c r="AZ29" s="232">
        <v>44</v>
      </c>
      <c r="BA29" s="232">
        <v>36</v>
      </c>
      <c r="BB29" s="232">
        <v>60</v>
      </c>
      <c r="BC29" s="232">
        <v>24</v>
      </c>
      <c r="BD29" s="232">
        <v>60</v>
      </c>
      <c r="BE29" s="232">
        <v>39</v>
      </c>
      <c r="BF29" s="232">
        <v>45</v>
      </c>
      <c r="BG29" s="232">
        <v>17</v>
      </c>
      <c r="BH29" s="232">
        <v>22</v>
      </c>
      <c r="BI29" s="232">
        <v>16</v>
      </c>
      <c r="BJ29" s="232">
        <v>21</v>
      </c>
      <c r="BK29" s="232">
        <v>20</v>
      </c>
      <c r="BL29" s="232">
        <v>13</v>
      </c>
      <c r="BM29" s="232">
        <v>23</v>
      </c>
      <c r="BN29" s="232">
        <v>35</v>
      </c>
      <c r="BP29" s="232">
        <f>SUM(C29:BN29)</f>
        <v>2273</v>
      </c>
    </row>
    <row r="30" spans="1:68" x14ac:dyDescent="0.2"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</row>
    <row r="31" spans="1:68" x14ac:dyDescent="0.2"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</row>
    <row r="32" spans="1:68" x14ac:dyDescent="0.2"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</row>
    <row r="33" spans="1:68" x14ac:dyDescent="0.2">
      <c r="A33" s="232" t="s">
        <v>258</v>
      </c>
      <c r="C33" s="232">
        <f t="shared" ref="C33:D33" si="0">+SUM(C9:C31)</f>
        <v>10078</v>
      </c>
      <c r="D33" s="232">
        <f t="shared" si="0"/>
        <v>1532</v>
      </c>
      <c r="E33" s="232">
        <f t="shared" ref="E33:BN33" si="1">+SUM(E9:E31)</f>
        <v>1720</v>
      </c>
      <c r="F33" s="232">
        <f t="shared" si="1"/>
        <v>17110</v>
      </c>
      <c r="G33" s="232">
        <f t="shared" si="1"/>
        <v>1450</v>
      </c>
      <c r="H33" s="232">
        <f t="shared" si="1"/>
        <v>8483</v>
      </c>
      <c r="I33" s="232">
        <f t="shared" si="1"/>
        <v>6298</v>
      </c>
      <c r="J33" s="232">
        <f t="shared" si="1"/>
        <v>4791</v>
      </c>
      <c r="K33" s="232">
        <f t="shared" si="1"/>
        <v>0</v>
      </c>
      <c r="L33" s="232">
        <f t="shared" si="1"/>
        <v>4565</v>
      </c>
      <c r="M33" s="232">
        <f t="shared" si="1"/>
        <v>18223</v>
      </c>
      <c r="N33" s="232">
        <f t="shared" si="1"/>
        <v>10125</v>
      </c>
      <c r="O33" s="232">
        <f t="shared" si="1"/>
        <v>5621</v>
      </c>
      <c r="P33" s="232">
        <f t="shared" si="1"/>
        <v>5893</v>
      </c>
      <c r="Q33" s="232">
        <f t="shared" si="1"/>
        <v>0</v>
      </c>
      <c r="R33" s="232">
        <f t="shared" si="1"/>
        <v>4774</v>
      </c>
      <c r="S33" s="232">
        <f t="shared" si="1"/>
        <v>6181</v>
      </c>
      <c r="T33" s="232">
        <f t="shared" si="1"/>
        <v>10215</v>
      </c>
      <c r="U33" s="232">
        <f t="shared" si="1"/>
        <v>10299</v>
      </c>
      <c r="V33" s="232">
        <f t="shared" si="1"/>
        <v>4854</v>
      </c>
      <c r="W33" s="232">
        <f t="shared" si="1"/>
        <v>10405</v>
      </c>
      <c r="X33" s="232">
        <f t="shared" si="1"/>
        <v>10638</v>
      </c>
      <c r="Y33" s="232">
        <f t="shared" si="1"/>
        <v>7230</v>
      </c>
      <c r="Z33" s="232">
        <f t="shared" si="1"/>
        <v>10282</v>
      </c>
      <c r="AA33" s="232">
        <f t="shared" si="1"/>
        <v>7320</v>
      </c>
      <c r="AB33" s="232">
        <f t="shared" si="1"/>
        <v>8489</v>
      </c>
      <c r="AC33" s="232">
        <f t="shared" si="1"/>
        <v>12130</v>
      </c>
      <c r="AD33" s="232">
        <f t="shared" si="1"/>
        <v>7231</v>
      </c>
      <c r="AE33" s="232">
        <f t="shared" si="1"/>
        <v>4816</v>
      </c>
      <c r="AF33" s="232">
        <f t="shared" si="1"/>
        <v>14119</v>
      </c>
      <c r="AG33" s="232">
        <f t="shared" si="1"/>
        <v>5072</v>
      </c>
      <c r="AH33" s="232">
        <f t="shared" si="1"/>
        <v>11594</v>
      </c>
      <c r="AI33" s="232">
        <f t="shared" si="1"/>
        <v>6088</v>
      </c>
      <c r="AJ33" s="232">
        <f t="shared" si="1"/>
        <v>7138</v>
      </c>
      <c r="AK33" s="232">
        <f t="shared" si="1"/>
        <v>9641</v>
      </c>
      <c r="AL33" s="232">
        <f t="shared" si="1"/>
        <v>7653</v>
      </c>
      <c r="AM33" s="232">
        <f t="shared" si="1"/>
        <v>9427</v>
      </c>
      <c r="AN33" s="232">
        <f t="shared" si="1"/>
        <v>6685</v>
      </c>
      <c r="AO33" s="232">
        <f t="shared" si="1"/>
        <v>7054</v>
      </c>
      <c r="AP33" s="232">
        <f t="shared" si="1"/>
        <v>5352</v>
      </c>
      <c r="AQ33" s="232">
        <f t="shared" si="1"/>
        <v>10581</v>
      </c>
      <c r="AR33" s="232">
        <f t="shared" si="1"/>
        <v>11106</v>
      </c>
      <c r="AS33" s="232">
        <f t="shared" si="1"/>
        <v>5171</v>
      </c>
      <c r="AT33" s="232">
        <f t="shared" si="1"/>
        <v>10145</v>
      </c>
      <c r="AU33" s="232">
        <f t="shared" si="1"/>
        <v>6151</v>
      </c>
      <c r="AV33" s="232">
        <f t="shared" si="1"/>
        <v>8694</v>
      </c>
      <c r="AW33" s="232">
        <f t="shared" si="1"/>
        <v>11383</v>
      </c>
      <c r="AX33" s="232">
        <f t="shared" si="1"/>
        <v>9304</v>
      </c>
      <c r="AY33" s="232">
        <f t="shared" si="1"/>
        <v>10325</v>
      </c>
      <c r="AZ33" s="232">
        <f t="shared" si="1"/>
        <v>8766</v>
      </c>
      <c r="BA33" s="232">
        <f t="shared" si="1"/>
        <v>7967</v>
      </c>
      <c r="BB33" s="232">
        <f t="shared" si="1"/>
        <v>11469</v>
      </c>
      <c r="BC33" s="232">
        <f t="shared" si="1"/>
        <v>14515</v>
      </c>
      <c r="BD33" s="232">
        <f t="shared" si="1"/>
        <v>4527</v>
      </c>
      <c r="BE33" s="232">
        <f t="shared" si="1"/>
        <v>4597</v>
      </c>
      <c r="BF33" s="232">
        <f t="shared" si="1"/>
        <v>11661</v>
      </c>
      <c r="BG33" s="232">
        <f t="shared" si="1"/>
        <v>13760</v>
      </c>
      <c r="BH33" s="232">
        <f t="shared" si="1"/>
        <v>10014</v>
      </c>
      <c r="BI33" s="232">
        <f t="shared" si="1"/>
        <v>4440</v>
      </c>
      <c r="BJ33" s="232">
        <f t="shared" si="1"/>
        <v>1248</v>
      </c>
      <c r="BK33" s="232">
        <f t="shared" si="1"/>
        <v>5396</v>
      </c>
      <c r="BL33" s="232">
        <f t="shared" si="1"/>
        <v>1624</v>
      </c>
      <c r="BM33" s="232">
        <f t="shared" si="1"/>
        <v>6341</v>
      </c>
      <c r="BN33" s="232">
        <f t="shared" si="1"/>
        <v>3764</v>
      </c>
      <c r="BP33" s="232">
        <f>SUM(C33:BN33)</f>
        <v>493525</v>
      </c>
    </row>
  </sheetData>
  <pageMargins left="0.7" right="0.7" top="0.75" bottom="0.75" header="0.3" footer="0.3"/>
  <pageSetup orientation="landscape" r:id="rId1"/>
  <headerFooter>
    <oddFooter>&amp;RAppendix L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1"/>
  <sheetViews>
    <sheetView topLeftCell="A40" zoomScaleNormal="100" workbookViewId="0">
      <selection activeCell="O63" sqref="O63"/>
    </sheetView>
  </sheetViews>
  <sheetFormatPr defaultColWidth="8.83203125" defaultRowHeight="12.75" x14ac:dyDescent="0.2"/>
  <cols>
    <col min="1" max="16384" width="8.83203125" style="212"/>
  </cols>
  <sheetData>
    <row r="1" spans="1:26" ht="27" x14ac:dyDescent="0.2">
      <c r="A1" s="210" t="s">
        <v>201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9"/>
      <c r="V1" s="219"/>
      <c r="W1" s="219"/>
      <c r="X1" s="219"/>
      <c r="Y1" s="219"/>
      <c r="Z1" s="219"/>
    </row>
    <row r="2" spans="1:26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9"/>
      <c r="V2" s="219"/>
      <c r="W2" s="219"/>
      <c r="X2" s="219"/>
      <c r="Y2" s="219"/>
      <c r="Z2" s="219"/>
    </row>
    <row r="3" spans="1:26" ht="20.25" x14ac:dyDescent="0.2">
      <c r="A3" s="213" t="s">
        <v>202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9"/>
      <c r="V3" s="219"/>
      <c r="W3" s="219"/>
      <c r="X3" s="219"/>
      <c r="Y3" s="219"/>
      <c r="Z3" s="219"/>
    </row>
    <row r="4" spans="1:26" ht="20.25" x14ac:dyDescent="0.2">
      <c r="A4" s="213" t="s">
        <v>204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9"/>
      <c r="V4" s="219"/>
      <c r="W4" s="219"/>
      <c r="X4" s="219"/>
      <c r="Y4" s="219"/>
      <c r="Z4" s="219"/>
    </row>
    <row r="5" spans="1:26" ht="20.25" x14ac:dyDescent="0.2">
      <c r="A5" s="213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9"/>
      <c r="V5" s="219"/>
      <c r="W5" s="219"/>
      <c r="X5" s="219"/>
      <c r="Y5" s="219"/>
      <c r="Z5" s="219"/>
    </row>
    <row r="6" spans="1:26" ht="20.25" x14ac:dyDescent="0.2">
      <c r="A6" s="214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</row>
    <row r="32" spans="6:6" x14ac:dyDescent="0.2">
      <c r="F32" s="220"/>
    </row>
    <row r="71" spans="2:2" ht="12.75" customHeight="1" x14ac:dyDescent="0.35">
      <c r="B71" s="218"/>
    </row>
  </sheetData>
  <pageMargins left="0.85" right="0.75" top="1" bottom="1" header="0.5" footer="0.5"/>
  <pageSetup scale="50" orientation="landscape" r:id="rId1"/>
  <headerFooter alignWithMargins="0">
    <oddFooter>&amp;R&amp;12Appendix A
page 3 of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81"/>
  <sheetViews>
    <sheetView workbookViewId="0">
      <selection activeCell="A29" sqref="A29:A30"/>
    </sheetView>
  </sheetViews>
  <sheetFormatPr defaultColWidth="8.83203125" defaultRowHeight="15.75" x14ac:dyDescent="0.25"/>
  <cols>
    <col min="1" max="2" width="15.83203125" style="40" customWidth="1"/>
    <col min="3" max="3" width="18.5" style="29" customWidth="1"/>
    <col min="4" max="4" width="16.5" style="29" customWidth="1"/>
    <col min="5" max="6" width="16.33203125" style="29" customWidth="1"/>
    <col min="7" max="7" width="11.5" style="29" customWidth="1"/>
    <col min="8" max="8" width="14.33203125" style="8" customWidth="1"/>
    <col min="9" max="9" width="13.83203125" style="8" customWidth="1"/>
    <col min="10" max="16384" width="8.83203125" style="8"/>
  </cols>
  <sheetData>
    <row r="1" spans="1:9" s="6" customFormat="1" x14ac:dyDescent="0.25">
      <c r="A1" s="2" t="s">
        <v>123</v>
      </c>
      <c r="B1" s="2"/>
      <c r="C1" s="5"/>
      <c r="D1" s="5"/>
      <c r="E1" s="5"/>
      <c r="F1" s="5"/>
      <c r="G1" s="5"/>
      <c r="H1" s="5"/>
      <c r="I1" s="5"/>
    </row>
    <row r="2" spans="1:9" x14ac:dyDescent="0.25">
      <c r="A2" s="1" t="s">
        <v>122</v>
      </c>
      <c r="B2" s="1"/>
      <c r="C2" s="7"/>
      <c r="D2" s="7"/>
      <c r="E2" s="7"/>
      <c r="F2" s="7"/>
      <c r="G2" s="7"/>
      <c r="H2" s="7"/>
      <c r="I2" s="7"/>
    </row>
    <row r="3" spans="1:9" x14ac:dyDescent="0.25">
      <c r="A3" s="1"/>
      <c r="B3" s="1"/>
      <c r="C3" s="7"/>
      <c r="D3" s="7"/>
      <c r="E3" s="7"/>
      <c r="F3" s="7"/>
      <c r="G3" s="7"/>
      <c r="H3" s="7"/>
      <c r="I3" s="7"/>
    </row>
    <row r="4" spans="1:9" x14ac:dyDescent="0.25">
      <c r="A4" s="2" t="s">
        <v>0</v>
      </c>
      <c r="B4" s="2"/>
      <c r="C4" s="7"/>
      <c r="D4" s="7"/>
      <c r="E4" s="7"/>
      <c r="F4" s="7"/>
      <c r="G4" s="7"/>
      <c r="H4" s="7"/>
      <c r="I4" s="7"/>
    </row>
    <row r="5" spans="1:9" x14ac:dyDescent="0.25">
      <c r="A5" s="1" t="s">
        <v>243</v>
      </c>
      <c r="B5" s="1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7"/>
      <c r="D6" s="7"/>
      <c r="E6" s="7"/>
      <c r="F6" s="7"/>
      <c r="G6" s="7"/>
      <c r="H6" s="7"/>
      <c r="I6" s="7"/>
    </row>
    <row r="8" spans="1:9" s="6" customFormat="1" ht="54.6" customHeight="1" x14ac:dyDescent="0.25">
      <c r="A8" s="80"/>
      <c r="B8" s="81" t="s">
        <v>121</v>
      </c>
      <c r="C8" s="82" t="s">
        <v>205</v>
      </c>
      <c r="D8" s="82" t="s">
        <v>220</v>
      </c>
      <c r="E8" s="82" t="s">
        <v>120</v>
      </c>
      <c r="F8" s="82" t="s">
        <v>206</v>
      </c>
      <c r="G8" s="82" t="s">
        <v>119</v>
      </c>
      <c r="H8" s="82" t="s">
        <v>118</v>
      </c>
      <c r="I8" s="82" t="s">
        <v>117</v>
      </c>
    </row>
    <row r="9" spans="1:9" ht="25.5" customHeight="1" x14ac:dyDescent="0.25">
      <c r="A9" s="9" t="s">
        <v>244</v>
      </c>
      <c r="B9" s="10"/>
      <c r="C9" s="11"/>
      <c r="D9" s="11"/>
      <c r="E9" s="12"/>
      <c r="F9" s="12"/>
      <c r="G9" s="12"/>
      <c r="I9" s="13"/>
    </row>
    <row r="10" spans="1:9" x14ac:dyDescent="0.25">
      <c r="A10" s="14"/>
      <c r="B10" s="10"/>
      <c r="C10" s="11"/>
      <c r="D10" s="11"/>
      <c r="E10" s="12"/>
      <c r="F10" s="12"/>
      <c r="G10" s="12"/>
      <c r="I10" s="15"/>
    </row>
    <row r="11" spans="1:9" x14ac:dyDescent="0.25">
      <c r="A11" s="16" t="s">
        <v>1</v>
      </c>
      <c r="B11" s="191">
        <v>39</v>
      </c>
      <c r="C11" s="17">
        <v>42376</v>
      </c>
      <c r="D11" s="18">
        <v>51244</v>
      </c>
      <c r="E11" s="18">
        <v>51244</v>
      </c>
      <c r="F11" s="18">
        <v>51244</v>
      </c>
      <c r="G11" s="19">
        <v>1</v>
      </c>
      <c r="H11" s="20">
        <v>291</v>
      </c>
      <c r="I11" s="21">
        <v>15</v>
      </c>
    </row>
    <row r="12" spans="1:9" x14ac:dyDescent="0.25">
      <c r="A12" s="16" t="s">
        <v>2</v>
      </c>
      <c r="B12" s="191">
        <v>34</v>
      </c>
      <c r="C12" s="17">
        <v>43092</v>
      </c>
      <c r="D12" s="17">
        <v>46231</v>
      </c>
      <c r="E12" s="17">
        <v>46231</v>
      </c>
      <c r="F12" s="17">
        <v>46231</v>
      </c>
      <c r="G12" s="22">
        <v>2</v>
      </c>
      <c r="H12" s="23">
        <v>241</v>
      </c>
      <c r="I12" s="21">
        <v>14</v>
      </c>
    </row>
    <row r="13" spans="1:9" x14ac:dyDescent="0.25">
      <c r="A13" s="24" t="s">
        <v>3</v>
      </c>
      <c r="B13" s="191">
        <v>35</v>
      </c>
      <c r="C13" s="25">
        <v>40145</v>
      </c>
      <c r="D13" s="25">
        <v>40728</v>
      </c>
      <c r="E13" s="25">
        <v>40728</v>
      </c>
      <c r="F13" s="25">
        <v>40728</v>
      </c>
      <c r="G13" s="22">
        <v>7</v>
      </c>
      <c r="H13" s="26">
        <v>204</v>
      </c>
      <c r="I13" s="21">
        <v>15</v>
      </c>
    </row>
    <row r="14" spans="1:9" x14ac:dyDescent="0.25">
      <c r="A14" s="24" t="s">
        <v>4</v>
      </c>
      <c r="B14" s="191">
        <v>32</v>
      </c>
      <c r="C14" s="25">
        <v>46046</v>
      </c>
      <c r="D14" s="25">
        <v>38194</v>
      </c>
      <c r="E14" s="25">
        <v>38194</v>
      </c>
      <c r="F14" s="25">
        <v>38194</v>
      </c>
      <c r="G14" s="22">
        <v>1</v>
      </c>
      <c r="H14" s="26">
        <v>250</v>
      </c>
      <c r="I14" s="21">
        <v>14</v>
      </c>
    </row>
    <row r="15" spans="1:9" x14ac:dyDescent="0.25">
      <c r="A15" s="24" t="s">
        <v>5</v>
      </c>
      <c r="B15" s="191">
        <v>28</v>
      </c>
      <c r="C15" s="25">
        <v>35788</v>
      </c>
      <c r="D15" s="25">
        <v>40717</v>
      </c>
      <c r="E15" s="25">
        <v>40717</v>
      </c>
      <c r="F15" s="25">
        <v>40717</v>
      </c>
      <c r="G15" s="22">
        <v>2</v>
      </c>
      <c r="H15" s="26">
        <v>154</v>
      </c>
      <c r="I15" s="21">
        <v>6</v>
      </c>
    </row>
    <row r="16" spans="1:9" x14ac:dyDescent="0.25">
      <c r="A16" s="24" t="s">
        <v>6</v>
      </c>
      <c r="B16" s="191">
        <v>28</v>
      </c>
      <c r="C16" s="25">
        <v>32685</v>
      </c>
      <c r="D16" s="25">
        <v>33505</v>
      </c>
      <c r="E16" s="25">
        <v>33505</v>
      </c>
      <c r="F16" s="25">
        <v>33505</v>
      </c>
      <c r="G16" s="22">
        <v>1</v>
      </c>
      <c r="H16" s="26">
        <v>150</v>
      </c>
      <c r="I16" s="21">
        <v>10</v>
      </c>
    </row>
    <row r="17" spans="1:9" x14ac:dyDescent="0.25">
      <c r="A17" s="24" t="s">
        <v>7</v>
      </c>
      <c r="B17" s="191">
        <v>28</v>
      </c>
      <c r="C17" s="25">
        <v>29232</v>
      </c>
      <c r="D17" s="25">
        <v>28691</v>
      </c>
      <c r="E17" s="25">
        <v>28691</v>
      </c>
      <c r="F17" s="25">
        <v>28691</v>
      </c>
      <c r="G17" s="22">
        <v>0</v>
      </c>
      <c r="H17" s="26">
        <v>156</v>
      </c>
      <c r="I17" s="21">
        <v>10</v>
      </c>
    </row>
    <row r="18" spans="1:9" x14ac:dyDescent="0.25">
      <c r="A18" s="24" t="s">
        <v>86</v>
      </c>
      <c r="B18" s="191">
        <v>34</v>
      </c>
      <c r="C18" s="25">
        <v>103885</v>
      </c>
      <c r="D18" s="25">
        <v>60719</v>
      </c>
      <c r="E18" s="25">
        <v>60719</v>
      </c>
      <c r="F18" s="25">
        <v>60719</v>
      </c>
      <c r="G18" s="22">
        <v>0</v>
      </c>
      <c r="H18" s="26">
        <v>122</v>
      </c>
      <c r="I18" s="21">
        <v>5</v>
      </c>
    </row>
    <row r="19" spans="1:9" x14ac:dyDescent="0.25">
      <c r="A19" s="24" t="s">
        <v>8</v>
      </c>
      <c r="B19" s="191">
        <v>43</v>
      </c>
      <c r="C19" s="25">
        <v>168662</v>
      </c>
      <c r="D19" s="25">
        <v>142750</v>
      </c>
      <c r="E19" s="25">
        <v>142750</v>
      </c>
      <c r="F19" s="25">
        <v>142750</v>
      </c>
      <c r="G19" s="22">
        <v>0</v>
      </c>
      <c r="H19" s="26">
        <v>223</v>
      </c>
      <c r="I19" s="21">
        <v>23</v>
      </c>
    </row>
    <row r="20" spans="1:9" x14ac:dyDescent="0.25">
      <c r="A20" s="24" t="s">
        <v>9</v>
      </c>
      <c r="B20" s="191">
        <v>40</v>
      </c>
      <c r="C20" s="25">
        <v>138790</v>
      </c>
      <c r="D20" s="25">
        <v>132654</v>
      </c>
      <c r="E20" s="25">
        <v>132654</v>
      </c>
      <c r="F20" s="25">
        <v>132654</v>
      </c>
      <c r="G20" s="22">
        <v>2</v>
      </c>
      <c r="H20" s="26">
        <v>297</v>
      </c>
      <c r="I20" s="21">
        <v>23</v>
      </c>
    </row>
    <row r="21" spans="1:9" x14ac:dyDescent="0.25">
      <c r="A21" s="24" t="s">
        <v>10</v>
      </c>
      <c r="B21" s="191">
        <v>39</v>
      </c>
      <c r="C21" s="25">
        <v>112825</v>
      </c>
      <c r="D21" s="25">
        <v>106879</v>
      </c>
      <c r="E21" s="25">
        <v>106879</v>
      </c>
      <c r="F21" s="25">
        <v>106879</v>
      </c>
      <c r="G21" s="22">
        <v>1</v>
      </c>
      <c r="H21" s="26">
        <v>264</v>
      </c>
      <c r="I21" s="21">
        <v>29</v>
      </c>
    </row>
    <row r="22" spans="1:9" x14ac:dyDescent="0.25">
      <c r="A22" s="24" t="s">
        <v>11</v>
      </c>
      <c r="B22" s="191">
        <v>39</v>
      </c>
      <c r="C22" s="25">
        <v>64253</v>
      </c>
      <c r="D22" s="25">
        <v>70715</v>
      </c>
      <c r="E22" s="25">
        <v>70715</v>
      </c>
      <c r="F22" s="25">
        <v>70715</v>
      </c>
      <c r="G22" s="27">
        <v>4</v>
      </c>
      <c r="H22" s="26">
        <v>266</v>
      </c>
      <c r="I22" s="21">
        <v>30</v>
      </c>
    </row>
    <row r="23" spans="1:9" x14ac:dyDescent="0.25">
      <c r="A23" s="24"/>
      <c r="B23" s="28"/>
      <c r="C23" s="25"/>
      <c r="D23" s="25"/>
      <c r="E23" s="25"/>
      <c r="F23" s="25"/>
      <c r="I23" s="15"/>
    </row>
    <row r="24" spans="1:9" s="6" customFormat="1" ht="16.5" thickBot="1" x14ac:dyDescent="0.3">
      <c r="A24" s="30" t="s">
        <v>245</v>
      </c>
      <c r="B24" s="31">
        <f t="shared" ref="B24:I24" si="0">SUM(B11:B22)</f>
        <v>419</v>
      </c>
      <c r="C24" s="31">
        <f t="shared" si="0"/>
        <v>857779</v>
      </c>
      <c r="D24" s="31">
        <f t="shared" ref="D24" si="1">SUM(D11:D22)</f>
        <v>793027</v>
      </c>
      <c r="E24" s="31">
        <f t="shared" si="0"/>
        <v>793027</v>
      </c>
      <c r="F24" s="31">
        <f t="shared" si="0"/>
        <v>793027</v>
      </c>
      <c r="G24" s="31">
        <f t="shared" si="0"/>
        <v>21</v>
      </c>
      <c r="H24" s="31">
        <f t="shared" si="0"/>
        <v>2618</v>
      </c>
      <c r="I24" s="32">
        <f t="shared" si="0"/>
        <v>194</v>
      </c>
    </row>
    <row r="25" spans="1:9" ht="16.5" thickTop="1" x14ac:dyDescent="0.25">
      <c r="A25" s="24"/>
      <c r="B25" s="25"/>
      <c r="C25" s="25"/>
      <c r="D25" s="25"/>
      <c r="E25" s="25"/>
      <c r="F25" s="25"/>
      <c r="G25" s="25"/>
      <c r="I25" s="15"/>
    </row>
    <row r="26" spans="1:9" s="6" customFormat="1" x14ac:dyDescent="0.25">
      <c r="A26" s="30" t="s">
        <v>116</v>
      </c>
      <c r="B26" s="33">
        <f>AVERAGE(B11:B22)</f>
        <v>34.916666666666664</v>
      </c>
      <c r="C26" s="33">
        <f>AVERAGE(C11:C22)</f>
        <v>71481.583333333328</v>
      </c>
      <c r="D26" s="33">
        <f>AVERAGE(D11:D22)</f>
        <v>66085.583333333328</v>
      </c>
      <c r="E26" s="33">
        <f>AVERAGE(E11:E22)</f>
        <v>66085.583333333328</v>
      </c>
      <c r="F26" s="33">
        <f>AVERAGE(F11:F22)</f>
        <v>66085.583333333328</v>
      </c>
      <c r="G26" s="33">
        <f>AVERAGE(G11:G21)</f>
        <v>1.5454545454545454</v>
      </c>
      <c r="H26" s="33">
        <f>AVERAGE(H11:H22)</f>
        <v>218.16666666666666</v>
      </c>
      <c r="I26" s="34">
        <f>AVERAGE(I11:I22)</f>
        <v>16.166666666666668</v>
      </c>
    </row>
    <row r="27" spans="1:9" x14ac:dyDescent="0.25">
      <c r="A27" s="35"/>
      <c r="B27" s="36"/>
      <c r="C27" s="37"/>
      <c r="D27" s="37"/>
      <c r="E27" s="37"/>
      <c r="F27" s="37"/>
      <c r="G27" s="37"/>
      <c r="H27" s="38"/>
      <c r="I27" s="39"/>
    </row>
    <row r="28" spans="1:9" x14ac:dyDescent="0.25">
      <c r="C28" s="41"/>
      <c r="D28" s="41"/>
      <c r="E28" s="41"/>
      <c r="F28" s="41"/>
      <c r="G28" s="41"/>
    </row>
    <row r="29" spans="1:9" x14ac:dyDescent="0.25">
      <c r="C29" s="41"/>
      <c r="D29" s="41"/>
      <c r="E29" s="41"/>
      <c r="F29" s="41"/>
      <c r="G29" s="41"/>
    </row>
    <row r="30" spans="1:9" x14ac:dyDescent="0.25">
      <c r="C30" s="41"/>
      <c r="D30" s="41"/>
      <c r="E30" s="41"/>
      <c r="F30" s="41"/>
      <c r="G30" s="41"/>
    </row>
    <row r="31" spans="1:9" x14ac:dyDescent="0.25">
      <c r="C31" s="41"/>
      <c r="D31" s="41"/>
      <c r="E31" s="41"/>
      <c r="F31" s="41"/>
      <c r="G31" s="41"/>
    </row>
    <row r="32" spans="1:9" x14ac:dyDescent="0.25">
      <c r="C32" s="41"/>
      <c r="D32" s="41"/>
      <c r="E32" s="41"/>
      <c r="F32" s="41"/>
      <c r="G32" s="41"/>
    </row>
    <row r="33" spans="3:7" x14ac:dyDescent="0.25">
      <c r="C33" s="41"/>
      <c r="D33" s="41"/>
      <c r="E33" s="41"/>
      <c r="F33" s="41"/>
      <c r="G33" s="41"/>
    </row>
    <row r="34" spans="3:7" x14ac:dyDescent="0.25">
      <c r="C34" s="41"/>
      <c r="D34" s="41"/>
      <c r="E34" s="41"/>
      <c r="F34" s="41"/>
      <c r="G34" s="41"/>
    </row>
    <row r="35" spans="3:7" x14ac:dyDescent="0.25">
      <c r="C35" s="41"/>
      <c r="D35" s="41"/>
      <c r="E35" s="41"/>
      <c r="F35" s="41"/>
      <c r="G35" s="41"/>
    </row>
    <row r="36" spans="3:7" x14ac:dyDescent="0.25">
      <c r="C36" s="41"/>
      <c r="D36" s="41"/>
      <c r="E36" s="41"/>
      <c r="F36" s="41"/>
      <c r="G36" s="41"/>
    </row>
    <row r="37" spans="3:7" x14ac:dyDescent="0.25">
      <c r="C37" s="41"/>
      <c r="D37" s="41"/>
      <c r="E37" s="41"/>
      <c r="F37" s="41"/>
      <c r="G37" s="41"/>
    </row>
    <row r="38" spans="3:7" x14ac:dyDescent="0.25">
      <c r="C38" s="41"/>
      <c r="D38" s="41"/>
      <c r="E38" s="41"/>
      <c r="F38" s="41"/>
      <c r="G38" s="41"/>
    </row>
    <row r="39" spans="3:7" x14ac:dyDescent="0.25">
      <c r="C39" s="41"/>
      <c r="D39" s="41"/>
      <c r="E39" s="41"/>
      <c r="F39" s="41"/>
      <c r="G39" s="41"/>
    </row>
    <row r="40" spans="3:7" x14ac:dyDescent="0.25">
      <c r="C40" s="41"/>
      <c r="D40" s="41"/>
      <c r="E40" s="41"/>
      <c r="F40" s="41"/>
      <c r="G40" s="41"/>
    </row>
    <row r="41" spans="3:7" x14ac:dyDescent="0.25">
      <c r="C41" s="41"/>
      <c r="D41" s="41"/>
      <c r="E41" s="41"/>
      <c r="F41" s="41"/>
      <c r="G41" s="41"/>
    </row>
    <row r="42" spans="3:7" x14ac:dyDescent="0.25">
      <c r="C42" s="41"/>
      <c r="D42" s="41"/>
      <c r="E42" s="41"/>
      <c r="F42" s="41"/>
      <c r="G42" s="41"/>
    </row>
    <row r="43" spans="3:7" x14ac:dyDescent="0.25">
      <c r="C43" s="41"/>
      <c r="D43" s="41"/>
      <c r="E43" s="41"/>
      <c r="F43" s="41"/>
      <c r="G43" s="41"/>
    </row>
    <row r="44" spans="3:7" x14ac:dyDescent="0.25">
      <c r="C44" s="41"/>
      <c r="D44" s="41"/>
      <c r="E44" s="41"/>
      <c r="F44" s="41"/>
      <c r="G44" s="41"/>
    </row>
    <row r="45" spans="3:7" x14ac:dyDescent="0.25">
      <c r="C45" s="41"/>
      <c r="D45" s="41"/>
      <c r="E45" s="41"/>
      <c r="F45" s="41"/>
      <c r="G45" s="41"/>
    </row>
    <row r="46" spans="3:7" x14ac:dyDescent="0.25">
      <c r="C46" s="41"/>
      <c r="D46" s="41"/>
      <c r="E46" s="41"/>
      <c r="F46" s="41"/>
      <c r="G46" s="41"/>
    </row>
    <row r="47" spans="3:7" x14ac:dyDescent="0.25">
      <c r="C47" s="41"/>
      <c r="D47" s="41"/>
      <c r="E47" s="41"/>
      <c r="F47" s="41"/>
      <c r="G47" s="41"/>
    </row>
    <row r="48" spans="3:7" x14ac:dyDescent="0.25">
      <c r="C48" s="41"/>
      <c r="D48" s="41"/>
      <c r="E48" s="41"/>
      <c r="F48" s="41"/>
      <c r="G48" s="41"/>
    </row>
    <row r="49" spans="3:7" x14ac:dyDescent="0.25">
      <c r="C49" s="41"/>
      <c r="D49" s="41"/>
      <c r="E49" s="41"/>
      <c r="F49" s="41"/>
      <c r="G49" s="41"/>
    </row>
    <row r="50" spans="3:7" x14ac:dyDescent="0.25">
      <c r="C50" s="41"/>
      <c r="D50" s="41"/>
      <c r="E50" s="41"/>
      <c r="F50" s="41"/>
      <c r="G50" s="41"/>
    </row>
    <row r="51" spans="3:7" x14ac:dyDescent="0.25">
      <c r="C51" s="41"/>
      <c r="D51" s="41"/>
      <c r="E51" s="41"/>
      <c r="F51" s="41"/>
      <c r="G51" s="41"/>
    </row>
    <row r="52" spans="3:7" x14ac:dyDescent="0.25">
      <c r="C52" s="41"/>
      <c r="D52" s="41"/>
      <c r="E52" s="41"/>
      <c r="F52" s="41"/>
      <c r="G52" s="41"/>
    </row>
    <row r="53" spans="3:7" x14ac:dyDescent="0.25">
      <c r="C53" s="41"/>
      <c r="D53" s="41"/>
      <c r="E53" s="41"/>
      <c r="F53" s="41"/>
      <c r="G53" s="41"/>
    </row>
    <row r="54" spans="3:7" x14ac:dyDescent="0.25">
      <c r="C54" s="41"/>
      <c r="D54" s="41"/>
      <c r="E54" s="41"/>
      <c r="F54" s="41"/>
      <c r="G54" s="41"/>
    </row>
    <row r="55" spans="3:7" x14ac:dyDescent="0.25">
      <c r="C55" s="41"/>
      <c r="D55" s="41"/>
      <c r="E55" s="41"/>
      <c r="F55" s="41"/>
      <c r="G55" s="41"/>
    </row>
    <row r="56" spans="3:7" x14ac:dyDescent="0.25">
      <c r="C56" s="41"/>
      <c r="D56" s="41"/>
      <c r="E56" s="41"/>
      <c r="F56" s="41"/>
      <c r="G56" s="41"/>
    </row>
    <row r="57" spans="3:7" x14ac:dyDescent="0.25">
      <c r="C57" s="41"/>
      <c r="D57" s="41"/>
      <c r="E57" s="41"/>
      <c r="F57" s="41"/>
      <c r="G57" s="41"/>
    </row>
    <row r="58" spans="3:7" x14ac:dyDescent="0.25">
      <c r="C58" s="41"/>
      <c r="D58" s="41"/>
      <c r="E58" s="41"/>
      <c r="F58" s="41"/>
      <c r="G58" s="41"/>
    </row>
    <row r="59" spans="3:7" x14ac:dyDescent="0.25">
      <c r="C59" s="41"/>
      <c r="D59" s="41"/>
      <c r="E59" s="41"/>
      <c r="F59" s="41"/>
      <c r="G59" s="41"/>
    </row>
    <row r="60" spans="3:7" x14ac:dyDescent="0.25">
      <c r="C60" s="41"/>
      <c r="D60" s="41"/>
      <c r="E60" s="41"/>
      <c r="F60" s="41"/>
      <c r="G60" s="41"/>
    </row>
    <row r="61" spans="3:7" x14ac:dyDescent="0.25">
      <c r="C61" s="41"/>
      <c r="D61" s="41"/>
      <c r="E61" s="41"/>
      <c r="F61" s="41"/>
      <c r="G61" s="41"/>
    </row>
    <row r="62" spans="3:7" x14ac:dyDescent="0.25">
      <c r="C62" s="41"/>
      <c r="D62" s="41"/>
      <c r="E62" s="41"/>
      <c r="F62" s="41"/>
      <c r="G62" s="41"/>
    </row>
    <row r="63" spans="3:7" x14ac:dyDescent="0.25">
      <c r="C63" s="41"/>
      <c r="D63" s="41"/>
      <c r="E63" s="41"/>
      <c r="F63" s="41"/>
      <c r="G63" s="41"/>
    </row>
    <row r="64" spans="3:7" x14ac:dyDescent="0.25">
      <c r="C64" s="41"/>
      <c r="D64" s="41"/>
      <c r="E64" s="41"/>
      <c r="F64" s="41"/>
      <c r="G64" s="41"/>
    </row>
    <row r="65" spans="3:7" x14ac:dyDescent="0.25">
      <c r="C65" s="41"/>
      <c r="D65" s="41"/>
      <c r="E65" s="41"/>
      <c r="F65" s="41"/>
      <c r="G65" s="41"/>
    </row>
    <row r="66" spans="3:7" x14ac:dyDescent="0.25">
      <c r="C66" s="41"/>
      <c r="D66" s="41"/>
      <c r="E66" s="41"/>
      <c r="F66" s="41"/>
      <c r="G66" s="41"/>
    </row>
    <row r="67" spans="3:7" x14ac:dyDescent="0.25">
      <c r="C67" s="41"/>
      <c r="D67" s="41"/>
      <c r="E67" s="41"/>
      <c r="F67" s="41"/>
      <c r="G67" s="41"/>
    </row>
    <row r="68" spans="3:7" x14ac:dyDescent="0.25">
      <c r="C68" s="41"/>
      <c r="D68" s="41"/>
      <c r="E68" s="41"/>
      <c r="F68" s="41"/>
      <c r="G68" s="41"/>
    </row>
    <row r="69" spans="3:7" x14ac:dyDescent="0.25">
      <c r="C69" s="41"/>
      <c r="D69" s="41"/>
      <c r="E69" s="41"/>
      <c r="F69" s="41"/>
      <c r="G69" s="41"/>
    </row>
    <row r="70" spans="3:7" x14ac:dyDescent="0.25">
      <c r="C70" s="41"/>
      <c r="D70" s="41"/>
      <c r="E70" s="41"/>
      <c r="F70" s="41"/>
      <c r="G70" s="41"/>
    </row>
    <row r="71" spans="3:7" x14ac:dyDescent="0.25">
      <c r="C71" s="41"/>
      <c r="D71" s="41"/>
      <c r="E71" s="41"/>
      <c r="F71" s="41"/>
      <c r="G71" s="41"/>
    </row>
    <row r="72" spans="3:7" x14ac:dyDescent="0.25">
      <c r="C72" s="41"/>
      <c r="D72" s="41"/>
      <c r="E72" s="41"/>
      <c r="F72" s="41"/>
      <c r="G72" s="41"/>
    </row>
    <row r="73" spans="3:7" x14ac:dyDescent="0.25">
      <c r="C73" s="41"/>
      <c r="D73" s="41"/>
      <c r="E73" s="41"/>
      <c r="F73" s="41"/>
      <c r="G73" s="41"/>
    </row>
    <row r="74" spans="3:7" x14ac:dyDescent="0.25">
      <c r="C74" s="41"/>
      <c r="D74" s="41"/>
      <c r="E74" s="41"/>
      <c r="F74" s="41"/>
      <c r="G74" s="41"/>
    </row>
    <row r="75" spans="3:7" x14ac:dyDescent="0.25">
      <c r="C75" s="41"/>
      <c r="D75" s="41"/>
      <c r="E75" s="41"/>
      <c r="F75" s="41"/>
      <c r="G75" s="41"/>
    </row>
    <row r="76" spans="3:7" x14ac:dyDescent="0.25">
      <c r="C76" s="41"/>
      <c r="D76" s="41"/>
      <c r="E76" s="41"/>
      <c r="F76" s="41"/>
      <c r="G76" s="41"/>
    </row>
    <row r="77" spans="3:7" x14ac:dyDescent="0.25">
      <c r="C77" s="41"/>
      <c r="D77" s="41"/>
      <c r="E77" s="41"/>
      <c r="F77" s="41"/>
      <c r="G77" s="41"/>
    </row>
    <row r="78" spans="3:7" x14ac:dyDescent="0.25">
      <c r="C78" s="41"/>
      <c r="D78" s="41"/>
      <c r="E78" s="41"/>
      <c r="F78" s="41"/>
      <c r="G78" s="41"/>
    </row>
    <row r="79" spans="3:7" x14ac:dyDescent="0.25">
      <c r="C79" s="41"/>
      <c r="D79" s="41"/>
      <c r="E79" s="41"/>
      <c r="F79" s="41"/>
      <c r="G79" s="41"/>
    </row>
    <row r="80" spans="3:7" x14ac:dyDescent="0.25">
      <c r="C80" s="41"/>
      <c r="D80" s="41"/>
      <c r="E80" s="41"/>
      <c r="F80" s="41"/>
      <c r="G80" s="41"/>
    </row>
    <row r="81" spans="3:7" x14ac:dyDescent="0.25">
      <c r="C81" s="41"/>
      <c r="D81" s="41"/>
      <c r="E81" s="41"/>
      <c r="F81" s="41"/>
      <c r="G81" s="41"/>
    </row>
    <row r="82" spans="3:7" x14ac:dyDescent="0.25">
      <c r="C82" s="41"/>
      <c r="D82" s="41"/>
      <c r="E82" s="41"/>
      <c r="F82" s="41"/>
      <c r="G82" s="41"/>
    </row>
    <row r="83" spans="3:7" x14ac:dyDescent="0.25">
      <c r="C83" s="41"/>
      <c r="D83" s="41"/>
      <c r="E83" s="41"/>
      <c r="F83" s="41"/>
      <c r="G83" s="41"/>
    </row>
    <row r="84" spans="3:7" x14ac:dyDescent="0.25">
      <c r="C84" s="41"/>
      <c r="D84" s="41"/>
      <c r="E84" s="41"/>
      <c r="F84" s="41"/>
      <c r="G84" s="41"/>
    </row>
    <row r="85" spans="3:7" x14ac:dyDescent="0.25">
      <c r="C85" s="41"/>
      <c r="D85" s="41"/>
      <c r="E85" s="41"/>
      <c r="F85" s="41"/>
      <c r="G85" s="41"/>
    </row>
    <row r="86" spans="3:7" x14ac:dyDescent="0.25">
      <c r="C86" s="41"/>
      <c r="D86" s="41"/>
      <c r="E86" s="41"/>
      <c r="F86" s="41"/>
      <c r="G86" s="41"/>
    </row>
    <row r="87" spans="3:7" x14ac:dyDescent="0.25">
      <c r="C87" s="41"/>
      <c r="D87" s="41"/>
      <c r="E87" s="41"/>
      <c r="F87" s="41"/>
      <c r="G87" s="41"/>
    </row>
    <row r="88" spans="3:7" x14ac:dyDescent="0.25">
      <c r="C88" s="41"/>
      <c r="D88" s="41"/>
      <c r="E88" s="41"/>
      <c r="F88" s="41"/>
      <c r="G88" s="41"/>
    </row>
    <row r="89" spans="3:7" x14ac:dyDescent="0.25">
      <c r="C89" s="41"/>
      <c r="D89" s="41"/>
      <c r="E89" s="41"/>
      <c r="F89" s="41"/>
      <c r="G89" s="41"/>
    </row>
    <row r="90" spans="3:7" x14ac:dyDescent="0.25">
      <c r="C90" s="41"/>
      <c r="D90" s="41"/>
      <c r="E90" s="41"/>
      <c r="F90" s="41"/>
      <c r="G90" s="41"/>
    </row>
    <row r="91" spans="3:7" x14ac:dyDescent="0.25">
      <c r="C91" s="41"/>
      <c r="D91" s="41"/>
      <c r="E91" s="41"/>
      <c r="F91" s="41"/>
      <c r="G91" s="41"/>
    </row>
    <row r="92" spans="3:7" x14ac:dyDescent="0.25">
      <c r="C92" s="41"/>
      <c r="D92" s="41"/>
      <c r="E92" s="41"/>
      <c r="F92" s="41"/>
      <c r="G92" s="41"/>
    </row>
    <row r="93" spans="3:7" x14ac:dyDescent="0.25">
      <c r="C93" s="41"/>
      <c r="D93" s="41"/>
      <c r="E93" s="41"/>
      <c r="F93" s="41"/>
      <c r="G93" s="41"/>
    </row>
    <row r="94" spans="3:7" x14ac:dyDescent="0.25">
      <c r="C94" s="41"/>
      <c r="D94" s="41"/>
      <c r="E94" s="41"/>
      <c r="F94" s="41"/>
      <c r="G94" s="41"/>
    </row>
    <row r="95" spans="3:7" x14ac:dyDescent="0.25">
      <c r="C95" s="41"/>
      <c r="D95" s="41"/>
      <c r="E95" s="41"/>
      <c r="F95" s="41"/>
      <c r="G95" s="41"/>
    </row>
    <row r="96" spans="3:7" x14ac:dyDescent="0.25">
      <c r="C96" s="41"/>
      <c r="D96" s="41"/>
      <c r="E96" s="41"/>
      <c r="F96" s="41"/>
      <c r="G96" s="41"/>
    </row>
    <row r="97" spans="3:7" x14ac:dyDescent="0.25">
      <c r="C97" s="41"/>
      <c r="D97" s="41"/>
      <c r="E97" s="41"/>
      <c r="F97" s="41"/>
      <c r="G97" s="41"/>
    </row>
    <row r="98" spans="3:7" x14ac:dyDescent="0.25">
      <c r="C98" s="41"/>
      <c r="D98" s="41"/>
      <c r="E98" s="41"/>
      <c r="F98" s="41"/>
      <c r="G98" s="41"/>
    </row>
    <row r="99" spans="3:7" x14ac:dyDescent="0.25">
      <c r="C99" s="41"/>
      <c r="D99" s="41"/>
      <c r="E99" s="41"/>
      <c r="F99" s="41"/>
      <c r="G99" s="41"/>
    </row>
    <row r="100" spans="3:7" x14ac:dyDescent="0.25">
      <c r="C100" s="41"/>
      <c r="D100" s="41"/>
      <c r="E100" s="41"/>
      <c r="F100" s="41"/>
      <c r="G100" s="41"/>
    </row>
    <row r="101" spans="3:7" x14ac:dyDescent="0.25">
      <c r="C101" s="41"/>
      <c r="D101" s="41"/>
      <c r="E101" s="41"/>
      <c r="F101" s="41"/>
      <c r="G101" s="41"/>
    </row>
    <row r="102" spans="3:7" x14ac:dyDescent="0.25">
      <c r="C102" s="41"/>
      <c r="D102" s="41"/>
      <c r="E102" s="41"/>
      <c r="F102" s="41"/>
      <c r="G102" s="41"/>
    </row>
    <row r="103" spans="3:7" x14ac:dyDescent="0.25">
      <c r="C103" s="41"/>
      <c r="D103" s="41"/>
      <c r="E103" s="41"/>
      <c r="F103" s="41"/>
      <c r="G103" s="41"/>
    </row>
    <row r="104" spans="3:7" x14ac:dyDescent="0.25">
      <c r="C104" s="41"/>
      <c r="D104" s="41"/>
      <c r="E104" s="41"/>
      <c r="F104" s="41"/>
      <c r="G104" s="41"/>
    </row>
    <row r="105" spans="3:7" x14ac:dyDescent="0.25">
      <c r="C105" s="41"/>
      <c r="D105" s="41"/>
      <c r="E105" s="41"/>
      <c r="F105" s="41"/>
      <c r="G105" s="41"/>
    </row>
    <row r="106" spans="3:7" x14ac:dyDescent="0.25">
      <c r="C106" s="41"/>
      <c r="D106" s="41"/>
      <c r="E106" s="41"/>
      <c r="F106" s="41"/>
      <c r="G106" s="41"/>
    </row>
    <row r="107" spans="3:7" x14ac:dyDescent="0.25">
      <c r="C107" s="41"/>
      <c r="D107" s="41"/>
      <c r="E107" s="41"/>
      <c r="F107" s="41"/>
      <c r="G107" s="41"/>
    </row>
    <row r="108" spans="3:7" x14ac:dyDescent="0.25">
      <c r="C108" s="41"/>
      <c r="D108" s="41"/>
      <c r="E108" s="41"/>
      <c r="F108" s="41"/>
      <c r="G108" s="41"/>
    </row>
    <row r="109" spans="3:7" x14ac:dyDescent="0.25">
      <c r="C109" s="41"/>
      <c r="D109" s="41"/>
      <c r="E109" s="41"/>
      <c r="F109" s="41"/>
      <c r="G109" s="41"/>
    </row>
    <row r="110" spans="3:7" x14ac:dyDescent="0.25">
      <c r="C110" s="41"/>
      <c r="D110" s="41"/>
      <c r="E110" s="41"/>
      <c r="F110" s="41"/>
      <c r="G110" s="41"/>
    </row>
    <row r="111" spans="3:7" x14ac:dyDescent="0.25">
      <c r="C111" s="41"/>
      <c r="D111" s="41"/>
      <c r="E111" s="41"/>
      <c r="F111" s="41"/>
      <c r="G111" s="41"/>
    </row>
    <row r="112" spans="3:7" x14ac:dyDescent="0.25">
      <c r="C112" s="41"/>
      <c r="D112" s="41"/>
      <c r="E112" s="41"/>
      <c r="F112" s="41"/>
      <c r="G112" s="41"/>
    </row>
    <row r="113" spans="3:7" x14ac:dyDescent="0.25">
      <c r="C113" s="41"/>
      <c r="D113" s="41"/>
      <c r="E113" s="41"/>
      <c r="F113" s="41"/>
      <c r="G113" s="41"/>
    </row>
    <row r="114" spans="3:7" x14ac:dyDescent="0.25">
      <c r="C114" s="41"/>
      <c r="D114" s="41"/>
      <c r="E114" s="41"/>
      <c r="F114" s="41"/>
      <c r="G114" s="41"/>
    </row>
    <row r="115" spans="3:7" x14ac:dyDescent="0.25">
      <c r="C115" s="41"/>
      <c r="D115" s="41"/>
      <c r="E115" s="41"/>
      <c r="F115" s="41"/>
      <c r="G115" s="41"/>
    </row>
    <row r="116" spans="3:7" x14ac:dyDescent="0.25">
      <c r="C116" s="41"/>
      <c r="D116" s="41"/>
      <c r="E116" s="41"/>
      <c r="F116" s="41"/>
      <c r="G116" s="41"/>
    </row>
    <row r="117" spans="3:7" x14ac:dyDescent="0.25">
      <c r="C117" s="41"/>
      <c r="D117" s="41"/>
      <c r="E117" s="41"/>
      <c r="F117" s="41"/>
      <c r="G117" s="41"/>
    </row>
    <row r="118" spans="3:7" x14ac:dyDescent="0.25">
      <c r="C118" s="41"/>
      <c r="D118" s="41"/>
      <c r="E118" s="41"/>
      <c r="F118" s="41"/>
      <c r="G118" s="41"/>
    </row>
    <row r="119" spans="3:7" x14ac:dyDescent="0.25">
      <c r="C119" s="41"/>
      <c r="D119" s="41"/>
      <c r="E119" s="41"/>
      <c r="F119" s="41"/>
      <c r="G119" s="41"/>
    </row>
    <row r="120" spans="3:7" x14ac:dyDescent="0.25">
      <c r="C120" s="41"/>
      <c r="D120" s="41"/>
      <c r="E120" s="41"/>
      <c r="F120" s="41"/>
      <c r="G120" s="41"/>
    </row>
    <row r="121" spans="3:7" x14ac:dyDescent="0.25">
      <c r="C121" s="41"/>
      <c r="D121" s="41"/>
      <c r="E121" s="41"/>
      <c r="F121" s="41"/>
      <c r="G121" s="41"/>
    </row>
    <row r="122" spans="3:7" x14ac:dyDescent="0.25">
      <c r="C122" s="41"/>
      <c r="D122" s="41"/>
      <c r="E122" s="41"/>
      <c r="F122" s="41"/>
      <c r="G122" s="41"/>
    </row>
    <row r="123" spans="3:7" x14ac:dyDescent="0.25">
      <c r="C123" s="41"/>
      <c r="D123" s="41"/>
      <c r="E123" s="41"/>
      <c r="F123" s="41"/>
      <c r="G123" s="41"/>
    </row>
    <row r="124" spans="3:7" x14ac:dyDescent="0.25">
      <c r="C124" s="41"/>
      <c r="D124" s="41"/>
      <c r="E124" s="41"/>
      <c r="F124" s="41"/>
      <c r="G124" s="41"/>
    </row>
    <row r="125" spans="3:7" x14ac:dyDescent="0.25">
      <c r="C125" s="41"/>
      <c r="D125" s="41"/>
      <c r="E125" s="41"/>
      <c r="F125" s="41"/>
      <c r="G125" s="41"/>
    </row>
    <row r="126" spans="3:7" x14ac:dyDescent="0.25">
      <c r="C126" s="41"/>
      <c r="D126" s="41"/>
      <c r="E126" s="41"/>
      <c r="F126" s="41"/>
      <c r="G126" s="41"/>
    </row>
    <row r="127" spans="3:7" x14ac:dyDescent="0.25">
      <c r="C127" s="41"/>
      <c r="D127" s="41"/>
      <c r="E127" s="41"/>
      <c r="F127" s="41"/>
      <c r="G127" s="41"/>
    </row>
    <row r="128" spans="3:7" x14ac:dyDescent="0.25">
      <c r="C128" s="41"/>
      <c r="D128" s="41"/>
      <c r="E128" s="41"/>
      <c r="F128" s="41"/>
      <c r="G128" s="41"/>
    </row>
    <row r="129" spans="3:7" x14ac:dyDescent="0.25">
      <c r="C129" s="41"/>
      <c r="D129" s="41"/>
      <c r="E129" s="41"/>
      <c r="F129" s="41"/>
      <c r="G129" s="41"/>
    </row>
    <row r="130" spans="3:7" x14ac:dyDescent="0.25">
      <c r="C130" s="41"/>
      <c r="D130" s="41"/>
      <c r="E130" s="41"/>
      <c r="F130" s="41"/>
      <c r="G130" s="41"/>
    </row>
    <row r="131" spans="3:7" x14ac:dyDescent="0.25">
      <c r="C131" s="41"/>
      <c r="D131" s="41"/>
      <c r="E131" s="41"/>
      <c r="F131" s="41"/>
      <c r="G131" s="41"/>
    </row>
    <row r="132" spans="3:7" x14ac:dyDescent="0.25">
      <c r="C132" s="41"/>
      <c r="D132" s="41"/>
      <c r="E132" s="41"/>
      <c r="F132" s="41"/>
      <c r="G132" s="41"/>
    </row>
    <row r="133" spans="3:7" x14ac:dyDescent="0.25">
      <c r="C133" s="41"/>
      <c r="D133" s="41"/>
      <c r="E133" s="41"/>
      <c r="F133" s="41"/>
      <c r="G133" s="41"/>
    </row>
    <row r="134" spans="3:7" x14ac:dyDescent="0.25">
      <c r="C134" s="41"/>
      <c r="D134" s="41"/>
      <c r="E134" s="41"/>
      <c r="F134" s="41"/>
      <c r="G134" s="41"/>
    </row>
    <row r="135" spans="3:7" x14ac:dyDescent="0.25">
      <c r="C135" s="41"/>
      <c r="D135" s="41"/>
      <c r="E135" s="41"/>
      <c r="F135" s="41"/>
      <c r="G135" s="41"/>
    </row>
    <row r="136" spans="3:7" x14ac:dyDescent="0.25">
      <c r="C136" s="41"/>
      <c r="D136" s="41"/>
      <c r="E136" s="41"/>
      <c r="F136" s="41"/>
      <c r="G136" s="41"/>
    </row>
    <row r="137" spans="3:7" x14ac:dyDescent="0.25">
      <c r="C137" s="41"/>
      <c r="D137" s="41"/>
      <c r="E137" s="41"/>
      <c r="F137" s="41"/>
      <c r="G137" s="41"/>
    </row>
    <row r="138" spans="3:7" x14ac:dyDescent="0.25">
      <c r="C138" s="41"/>
      <c r="D138" s="41"/>
      <c r="E138" s="41"/>
      <c r="F138" s="41"/>
      <c r="G138" s="41"/>
    </row>
    <row r="139" spans="3:7" x14ac:dyDescent="0.25">
      <c r="C139" s="41"/>
      <c r="D139" s="41"/>
      <c r="E139" s="41"/>
      <c r="F139" s="41"/>
      <c r="G139" s="41"/>
    </row>
    <row r="140" spans="3:7" x14ac:dyDescent="0.25">
      <c r="C140" s="41"/>
      <c r="D140" s="41"/>
      <c r="E140" s="41"/>
      <c r="F140" s="41"/>
      <c r="G140" s="41"/>
    </row>
    <row r="141" spans="3:7" x14ac:dyDescent="0.25">
      <c r="C141" s="41"/>
      <c r="D141" s="41"/>
      <c r="E141" s="41"/>
      <c r="F141" s="41"/>
      <c r="G141" s="41"/>
    </row>
    <row r="142" spans="3:7" x14ac:dyDescent="0.25">
      <c r="C142" s="41"/>
      <c r="D142" s="41"/>
      <c r="E142" s="41"/>
      <c r="F142" s="41"/>
      <c r="G142" s="41"/>
    </row>
    <row r="143" spans="3:7" x14ac:dyDescent="0.25">
      <c r="C143" s="41"/>
      <c r="D143" s="41"/>
      <c r="E143" s="41"/>
      <c r="F143" s="41"/>
      <c r="G143" s="41"/>
    </row>
    <row r="144" spans="3:7" x14ac:dyDescent="0.25">
      <c r="C144" s="41"/>
      <c r="D144" s="41"/>
      <c r="E144" s="41"/>
      <c r="F144" s="41"/>
      <c r="G144" s="41"/>
    </row>
    <row r="145" spans="3:7" x14ac:dyDescent="0.25">
      <c r="C145" s="41"/>
      <c r="D145" s="41"/>
      <c r="E145" s="41"/>
      <c r="F145" s="41"/>
      <c r="G145" s="41"/>
    </row>
    <row r="146" spans="3:7" x14ac:dyDescent="0.25">
      <c r="C146" s="41"/>
      <c r="D146" s="41"/>
      <c r="E146" s="41"/>
      <c r="F146" s="41"/>
      <c r="G146" s="41"/>
    </row>
    <row r="147" spans="3:7" x14ac:dyDescent="0.25">
      <c r="C147" s="41"/>
      <c r="D147" s="41"/>
      <c r="E147" s="41"/>
      <c r="F147" s="41"/>
      <c r="G147" s="41"/>
    </row>
    <row r="148" spans="3:7" x14ac:dyDescent="0.25">
      <c r="C148" s="41"/>
      <c r="D148" s="41"/>
      <c r="E148" s="41"/>
      <c r="F148" s="41"/>
      <c r="G148" s="41"/>
    </row>
    <row r="149" spans="3:7" x14ac:dyDescent="0.25">
      <c r="C149" s="41"/>
      <c r="D149" s="41"/>
      <c r="E149" s="41"/>
      <c r="F149" s="41"/>
      <c r="G149" s="41"/>
    </row>
    <row r="150" spans="3:7" x14ac:dyDescent="0.25">
      <c r="C150" s="41"/>
      <c r="D150" s="41"/>
      <c r="E150" s="41"/>
      <c r="F150" s="41"/>
      <c r="G150" s="41"/>
    </row>
    <row r="151" spans="3:7" x14ac:dyDescent="0.25">
      <c r="C151" s="41"/>
      <c r="D151" s="41"/>
      <c r="E151" s="41"/>
      <c r="F151" s="41"/>
      <c r="G151" s="41"/>
    </row>
    <row r="152" spans="3:7" x14ac:dyDescent="0.25">
      <c r="C152" s="41"/>
      <c r="D152" s="41"/>
      <c r="E152" s="41"/>
      <c r="F152" s="41"/>
      <c r="G152" s="41"/>
    </row>
    <row r="153" spans="3:7" x14ac:dyDescent="0.25">
      <c r="C153" s="41"/>
      <c r="D153" s="41"/>
      <c r="E153" s="41"/>
      <c r="F153" s="41"/>
      <c r="G153" s="41"/>
    </row>
    <row r="154" spans="3:7" x14ac:dyDescent="0.25">
      <c r="C154" s="41"/>
      <c r="D154" s="41"/>
      <c r="E154" s="41"/>
      <c r="F154" s="41"/>
      <c r="G154" s="41"/>
    </row>
    <row r="155" spans="3:7" x14ac:dyDescent="0.25">
      <c r="C155" s="41"/>
      <c r="D155" s="41"/>
      <c r="E155" s="41"/>
      <c r="F155" s="41"/>
      <c r="G155" s="41"/>
    </row>
    <row r="156" spans="3:7" x14ac:dyDescent="0.25">
      <c r="C156" s="41"/>
      <c r="D156" s="41"/>
      <c r="E156" s="41"/>
      <c r="F156" s="41"/>
      <c r="G156" s="41"/>
    </row>
    <row r="157" spans="3:7" x14ac:dyDescent="0.25">
      <c r="C157" s="41"/>
      <c r="D157" s="41"/>
      <c r="E157" s="41"/>
      <c r="F157" s="41"/>
      <c r="G157" s="41"/>
    </row>
    <row r="158" spans="3:7" x14ac:dyDescent="0.25">
      <c r="C158" s="41"/>
      <c r="D158" s="41"/>
      <c r="E158" s="41"/>
      <c r="F158" s="41"/>
      <c r="G158" s="41"/>
    </row>
    <row r="159" spans="3:7" x14ac:dyDescent="0.25">
      <c r="C159" s="41"/>
      <c r="D159" s="41"/>
      <c r="E159" s="41"/>
      <c r="F159" s="41"/>
      <c r="G159" s="41"/>
    </row>
    <row r="160" spans="3:7" x14ac:dyDescent="0.25">
      <c r="C160" s="41"/>
      <c r="D160" s="41"/>
      <c r="E160" s="41"/>
      <c r="F160" s="41"/>
      <c r="G160" s="41"/>
    </row>
    <row r="161" spans="3:7" x14ac:dyDescent="0.25">
      <c r="C161" s="41"/>
      <c r="D161" s="41"/>
      <c r="E161" s="41"/>
      <c r="F161" s="41"/>
      <c r="G161" s="41"/>
    </row>
    <row r="162" spans="3:7" x14ac:dyDescent="0.25">
      <c r="C162" s="41"/>
      <c r="D162" s="41"/>
      <c r="E162" s="41"/>
      <c r="F162" s="41"/>
      <c r="G162" s="41"/>
    </row>
    <row r="163" spans="3:7" x14ac:dyDescent="0.25">
      <c r="C163" s="41"/>
      <c r="D163" s="41"/>
      <c r="E163" s="41"/>
      <c r="F163" s="41"/>
      <c r="G163" s="41"/>
    </row>
    <row r="164" spans="3:7" x14ac:dyDescent="0.25">
      <c r="C164" s="41"/>
      <c r="D164" s="41"/>
      <c r="E164" s="41"/>
      <c r="F164" s="41"/>
      <c r="G164" s="41"/>
    </row>
    <row r="165" spans="3:7" x14ac:dyDescent="0.25">
      <c r="C165" s="41"/>
      <c r="D165" s="41"/>
      <c r="E165" s="41"/>
      <c r="F165" s="41"/>
      <c r="G165" s="41"/>
    </row>
    <row r="166" spans="3:7" x14ac:dyDescent="0.25">
      <c r="C166" s="41"/>
      <c r="D166" s="41"/>
      <c r="E166" s="41"/>
      <c r="F166" s="41"/>
      <c r="G166" s="41"/>
    </row>
    <row r="167" spans="3:7" x14ac:dyDescent="0.25">
      <c r="C167" s="41"/>
      <c r="D167" s="41"/>
      <c r="E167" s="41"/>
      <c r="F167" s="41"/>
      <c r="G167" s="41"/>
    </row>
    <row r="168" spans="3:7" x14ac:dyDescent="0.25">
      <c r="C168" s="41"/>
      <c r="D168" s="41"/>
      <c r="E168" s="41"/>
      <c r="F168" s="41"/>
      <c r="G168" s="41"/>
    </row>
    <row r="169" spans="3:7" x14ac:dyDescent="0.25">
      <c r="C169" s="41"/>
      <c r="D169" s="41"/>
      <c r="E169" s="41"/>
      <c r="F169" s="41"/>
      <c r="G169" s="41"/>
    </row>
    <row r="170" spans="3:7" x14ac:dyDescent="0.25">
      <c r="C170" s="41"/>
      <c r="D170" s="41"/>
      <c r="E170" s="41"/>
      <c r="F170" s="41"/>
      <c r="G170" s="41"/>
    </row>
    <row r="171" spans="3:7" x14ac:dyDescent="0.25">
      <c r="C171" s="41"/>
      <c r="D171" s="41"/>
      <c r="E171" s="41"/>
      <c r="F171" s="41"/>
      <c r="G171" s="41"/>
    </row>
    <row r="172" spans="3:7" x14ac:dyDescent="0.25">
      <c r="C172" s="41"/>
      <c r="D172" s="41"/>
      <c r="E172" s="41"/>
      <c r="F172" s="41"/>
      <c r="G172" s="41"/>
    </row>
    <row r="173" spans="3:7" x14ac:dyDescent="0.25">
      <c r="C173" s="41"/>
      <c r="D173" s="41"/>
      <c r="E173" s="41"/>
      <c r="F173" s="41"/>
      <c r="G173" s="41"/>
    </row>
    <row r="174" spans="3:7" x14ac:dyDescent="0.25">
      <c r="C174" s="41"/>
      <c r="D174" s="41"/>
      <c r="E174" s="41"/>
      <c r="F174" s="41"/>
      <c r="G174" s="41"/>
    </row>
    <row r="175" spans="3:7" x14ac:dyDescent="0.25">
      <c r="C175" s="41"/>
      <c r="D175" s="41"/>
      <c r="E175" s="41"/>
      <c r="F175" s="41"/>
      <c r="G175" s="41"/>
    </row>
    <row r="176" spans="3:7" x14ac:dyDescent="0.25">
      <c r="C176" s="41"/>
      <c r="D176" s="41"/>
      <c r="E176" s="41"/>
      <c r="F176" s="41"/>
      <c r="G176" s="41"/>
    </row>
    <row r="177" spans="3:7" x14ac:dyDescent="0.25">
      <c r="C177" s="41"/>
      <c r="D177" s="41"/>
      <c r="E177" s="41"/>
      <c r="F177" s="41"/>
      <c r="G177" s="41"/>
    </row>
    <row r="178" spans="3:7" x14ac:dyDescent="0.25">
      <c r="C178" s="41"/>
      <c r="D178" s="41"/>
      <c r="E178" s="41"/>
      <c r="F178" s="41"/>
      <c r="G178" s="41"/>
    </row>
    <row r="179" spans="3:7" x14ac:dyDescent="0.25">
      <c r="C179" s="41"/>
      <c r="D179" s="41"/>
      <c r="E179" s="41"/>
      <c r="F179" s="41"/>
      <c r="G179" s="41"/>
    </row>
    <row r="180" spans="3:7" x14ac:dyDescent="0.25">
      <c r="C180" s="41"/>
      <c r="D180" s="41"/>
      <c r="E180" s="41"/>
      <c r="F180" s="41"/>
      <c r="G180" s="41"/>
    </row>
    <row r="181" spans="3:7" x14ac:dyDescent="0.25">
      <c r="C181" s="41"/>
      <c r="D181" s="41"/>
      <c r="E181" s="41"/>
      <c r="F181" s="41"/>
      <c r="G181" s="41"/>
    </row>
    <row r="182" spans="3:7" x14ac:dyDescent="0.25">
      <c r="C182" s="41"/>
      <c r="D182" s="41"/>
      <c r="E182" s="41"/>
      <c r="F182" s="41"/>
      <c r="G182" s="41"/>
    </row>
    <row r="183" spans="3:7" x14ac:dyDescent="0.25">
      <c r="C183" s="41"/>
      <c r="D183" s="41"/>
      <c r="E183" s="41"/>
      <c r="F183" s="41"/>
      <c r="G183" s="41"/>
    </row>
    <row r="184" spans="3:7" x14ac:dyDescent="0.25">
      <c r="C184" s="41"/>
      <c r="D184" s="41"/>
      <c r="E184" s="41"/>
      <c r="F184" s="41"/>
      <c r="G184" s="41"/>
    </row>
    <row r="185" spans="3:7" x14ac:dyDescent="0.25">
      <c r="C185" s="41"/>
      <c r="D185" s="41"/>
      <c r="E185" s="41"/>
      <c r="F185" s="41"/>
      <c r="G185" s="41"/>
    </row>
    <row r="186" spans="3:7" x14ac:dyDescent="0.25">
      <c r="C186" s="41"/>
      <c r="D186" s="41"/>
      <c r="E186" s="41"/>
      <c r="F186" s="41"/>
      <c r="G186" s="41"/>
    </row>
    <row r="187" spans="3:7" x14ac:dyDescent="0.25">
      <c r="C187" s="41"/>
      <c r="D187" s="41"/>
      <c r="E187" s="41"/>
      <c r="F187" s="41"/>
      <c r="G187" s="41"/>
    </row>
    <row r="188" spans="3:7" x14ac:dyDescent="0.25">
      <c r="C188" s="41"/>
      <c r="D188" s="41"/>
      <c r="E188" s="41"/>
      <c r="F188" s="41"/>
      <c r="G188" s="41"/>
    </row>
    <row r="189" spans="3:7" x14ac:dyDescent="0.25">
      <c r="C189" s="41"/>
      <c r="D189" s="41"/>
      <c r="E189" s="41"/>
      <c r="F189" s="41"/>
      <c r="G189" s="41"/>
    </row>
    <row r="190" spans="3:7" x14ac:dyDescent="0.25">
      <c r="C190" s="41"/>
      <c r="D190" s="41"/>
      <c r="E190" s="41"/>
      <c r="F190" s="41"/>
      <c r="G190" s="41"/>
    </row>
    <row r="191" spans="3:7" x14ac:dyDescent="0.25">
      <c r="C191" s="41"/>
      <c r="D191" s="41"/>
      <c r="E191" s="41"/>
      <c r="F191" s="41"/>
      <c r="G191" s="41"/>
    </row>
    <row r="192" spans="3:7" x14ac:dyDescent="0.25">
      <c r="C192" s="41"/>
      <c r="D192" s="41"/>
      <c r="E192" s="41"/>
      <c r="F192" s="41"/>
      <c r="G192" s="41"/>
    </row>
    <row r="193" spans="3:7" x14ac:dyDescent="0.25">
      <c r="C193" s="41"/>
      <c r="D193" s="41"/>
      <c r="E193" s="41"/>
      <c r="F193" s="41"/>
      <c r="G193" s="41"/>
    </row>
    <row r="194" spans="3:7" x14ac:dyDescent="0.25">
      <c r="C194" s="41"/>
      <c r="D194" s="41"/>
      <c r="E194" s="41"/>
      <c r="F194" s="41"/>
      <c r="G194" s="41"/>
    </row>
    <row r="195" spans="3:7" x14ac:dyDescent="0.25">
      <c r="C195" s="41"/>
      <c r="D195" s="41"/>
      <c r="E195" s="41"/>
      <c r="F195" s="41"/>
      <c r="G195" s="41"/>
    </row>
    <row r="196" spans="3:7" x14ac:dyDescent="0.25">
      <c r="C196" s="41"/>
      <c r="D196" s="41"/>
      <c r="E196" s="41"/>
      <c r="F196" s="41"/>
      <c r="G196" s="41"/>
    </row>
    <row r="197" spans="3:7" x14ac:dyDescent="0.25">
      <c r="C197" s="41"/>
      <c r="D197" s="41"/>
      <c r="E197" s="41"/>
      <c r="F197" s="41"/>
      <c r="G197" s="41"/>
    </row>
    <row r="198" spans="3:7" x14ac:dyDescent="0.25">
      <c r="C198" s="41"/>
      <c r="D198" s="41"/>
      <c r="E198" s="41"/>
      <c r="F198" s="41"/>
      <c r="G198" s="41"/>
    </row>
    <row r="199" spans="3:7" x14ac:dyDescent="0.25">
      <c r="C199" s="41"/>
      <c r="D199" s="41"/>
      <c r="E199" s="41"/>
      <c r="F199" s="41"/>
      <c r="G199" s="41"/>
    </row>
    <row r="200" spans="3:7" x14ac:dyDescent="0.25">
      <c r="C200" s="41"/>
      <c r="D200" s="41"/>
      <c r="E200" s="41"/>
      <c r="F200" s="41"/>
      <c r="G200" s="41"/>
    </row>
    <row r="201" spans="3:7" x14ac:dyDescent="0.25">
      <c r="C201" s="41"/>
      <c r="D201" s="41"/>
      <c r="E201" s="41"/>
      <c r="F201" s="41"/>
      <c r="G201" s="41"/>
    </row>
    <row r="202" spans="3:7" x14ac:dyDescent="0.25">
      <c r="C202" s="41"/>
      <c r="D202" s="41"/>
      <c r="E202" s="41"/>
      <c r="F202" s="41"/>
      <c r="G202" s="41"/>
    </row>
    <row r="203" spans="3:7" x14ac:dyDescent="0.25">
      <c r="C203" s="41"/>
      <c r="D203" s="41"/>
      <c r="E203" s="41"/>
      <c r="F203" s="41"/>
      <c r="G203" s="41"/>
    </row>
    <row r="204" spans="3:7" x14ac:dyDescent="0.25">
      <c r="C204" s="41"/>
      <c r="D204" s="41"/>
      <c r="E204" s="41"/>
      <c r="F204" s="41"/>
      <c r="G204" s="41"/>
    </row>
    <row r="205" spans="3:7" x14ac:dyDescent="0.25">
      <c r="C205" s="41"/>
      <c r="D205" s="41"/>
      <c r="E205" s="41"/>
      <c r="F205" s="41"/>
      <c r="G205" s="41"/>
    </row>
    <row r="206" spans="3:7" x14ac:dyDescent="0.25">
      <c r="C206" s="41"/>
      <c r="D206" s="41"/>
      <c r="E206" s="41"/>
      <c r="F206" s="41"/>
      <c r="G206" s="41"/>
    </row>
    <row r="207" spans="3:7" x14ac:dyDescent="0.25">
      <c r="C207" s="41"/>
      <c r="D207" s="41"/>
      <c r="E207" s="41"/>
      <c r="F207" s="41"/>
      <c r="G207" s="41"/>
    </row>
    <row r="208" spans="3:7" x14ac:dyDescent="0.25">
      <c r="C208" s="41"/>
      <c r="D208" s="41"/>
      <c r="E208" s="41"/>
      <c r="F208" s="41"/>
      <c r="G208" s="41"/>
    </row>
    <row r="209" spans="3:7" x14ac:dyDescent="0.25">
      <c r="C209" s="41"/>
      <c r="D209" s="41"/>
      <c r="E209" s="41"/>
      <c r="F209" s="41"/>
      <c r="G209" s="41"/>
    </row>
    <row r="210" spans="3:7" x14ac:dyDescent="0.25">
      <c r="C210" s="41"/>
      <c r="D210" s="41"/>
      <c r="E210" s="41"/>
      <c r="F210" s="41"/>
      <c r="G210" s="41"/>
    </row>
    <row r="211" spans="3:7" x14ac:dyDescent="0.25">
      <c r="C211" s="41"/>
      <c r="D211" s="41"/>
      <c r="E211" s="41"/>
      <c r="F211" s="41"/>
      <c r="G211" s="41"/>
    </row>
    <row r="212" spans="3:7" x14ac:dyDescent="0.25">
      <c r="C212" s="41"/>
      <c r="D212" s="41"/>
      <c r="E212" s="41"/>
      <c r="F212" s="41"/>
      <c r="G212" s="41"/>
    </row>
    <row r="213" spans="3:7" x14ac:dyDescent="0.25">
      <c r="C213" s="41"/>
      <c r="D213" s="41"/>
      <c r="E213" s="41"/>
      <c r="F213" s="41"/>
      <c r="G213" s="41"/>
    </row>
    <row r="214" spans="3:7" x14ac:dyDescent="0.25">
      <c r="C214" s="41"/>
      <c r="D214" s="41"/>
      <c r="E214" s="41"/>
      <c r="F214" s="41"/>
      <c r="G214" s="41"/>
    </row>
    <row r="215" spans="3:7" x14ac:dyDescent="0.25">
      <c r="C215" s="41"/>
      <c r="D215" s="41"/>
      <c r="E215" s="41"/>
      <c r="F215" s="41"/>
      <c r="G215" s="41"/>
    </row>
    <row r="216" spans="3:7" x14ac:dyDescent="0.25">
      <c r="C216" s="41"/>
      <c r="D216" s="41"/>
      <c r="E216" s="41"/>
      <c r="F216" s="41"/>
      <c r="G216" s="41"/>
    </row>
    <row r="217" spans="3:7" x14ac:dyDescent="0.25">
      <c r="C217" s="41"/>
      <c r="D217" s="41"/>
      <c r="E217" s="41"/>
      <c r="F217" s="41"/>
      <c r="G217" s="41"/>
    </row>
    <row r="218" spans="3:7" x14ac:dyDescent="0.25">
      <c r="C218" s="41"/>
      <c r="D218" s="41"/>
      <c r="E218" s="41"/>
      <c r="F218" s="41"/>
      <c r="G218" s="41"/>
    </row>
    <row r="219" spans="3:7" x14ac:dyDescent="0.25">
      <c r="C219" s="41"/>
      <c r="D219" s="41"/>
      <c r="E219" s="41"/>
      <c r="F219" s="41"/>
      <c r="G219" s="41"/>
    </row>
    <row r="220" spans="3:7" x14ac:dyDescent="0.25">
      <c r="C220" s="41"/>
      <c r="D220" s="41"/>
      <c r="E220" s="41"/>
      <c r="F220" s="41"/>
      <c r="G220" s="41"/>
    </row>
    <row r="221" spans="3:7" x14ac:dyDescent="0.25">
      <c r="C221" s="41"/>
      <c r="D221" s="41"/>
      <c r="E221" s="41"/>
      <c r="F221" s="41"/>
      <c r="G221" s="41"/>
    </row>
    <row r="222" spans="3:7" x14ac:dyDescent="0.25">
      <c r="C222" s="41"/>
      <c r="D222" s="41"/>
      <c r="E222" s="41"/>
      <c r="F222" s="41"/>
      <c r="G222" s="41"/>
    </row>
    <row r="223" spans="3:7" x14ac:dyDescent="0.25">
      <c r="C223" s="41"/>
      <c r="D223" s="41"/>
      <c r="E223" s="41"/>
      <c r="F223" s="41"/>
      <c r="G223" s="41"/>
    </row>
    <row r="224" spans="3:7" x14ac:dyDescent="0.25">
      <c r="C224" s="41"/>
      <c r="D224" s="41"/>
      <c r="E224" s="41"/>
      <c r="F224" s="41"/>
      <c r="G224" s="41"/>
    </row>
    <row r="225" spans="3:7" x14ac:dyDescent="0.25">
      <c r="C225" s="41"/>
      <c r="D225" s="41"/>
      <c r="E225" s="41"/>
      <c r="F225" s="41"/>
      <c r="G225" s="41"/>
    </row>
    <row r="226" spans="3:7" x14ac:dyDescent="0.25">
      <c r="C226" s="41"/>
      <c r="D226" s="41"/>
      <c r="E226" s="41"/>
      <c r="F226" s="41"/>
      <c r="G226" s="41"/>
    </row>
    <row r="227" spans="3:7" x14ac:dyDescent="0.25">
      <c r="C227" s="41"/>
      <c r="D227" s="41"/>
      <c r="E227" s="41"/>
      <c r="F227" s="41"/>
      <c r="G227" s="41"/>
    </row>
    <row r="228" spans="3:7" x14ac:dyDescent="0.25">
      <c r="C228" s="41"/>
      <c r="D228" s="41"/>
      <c r="E228" s="41"/>
      <c r="F228" s="41"/>
      <c r="G228" s="41"/>
    </row>
    <row r="229" spans="3:7" x14ac:dyDescent="0.25">
      <c r="C229" s="41"/>
      <c r="D229" s="41"/>
      <c r="E229" s="41"/>
      <c r="F229" s="41"/>
      <c r="G229" s="41"/>
    </row>
    <row r="230" spans="3:7" x14ac:dyDescent="0.25">
      <c r="C230" s="41"/>
      <c r="D230" s="41"/>
      <c r="E230" s="41"/>
      <c r="F230" s="41"/>
      <c r="G230" s="41"/>
    </row>
    <row r="231" spans="3:7" x14ac:dyDescent="0.25">
      <c r="C231" s="41"/>
      <c r="D231" s="41"/>
      <c r="E231" s="41"/>
      <c r="F231" s="41"/>
      <c r="G231" s="41"/>
    </row>
    <row r="232" spans="3:7" x14ac:dyDescent="0.25">
      <c r="C232" s="41"/>
      <c r="D232" s="41"/>
      <c r="E232" s="41"/>
      <c r="F232" s="41"/>
      <c r="G232" s="41"/>
    </row>
    <row r="233" spans="3:7" x14ac:dyDescent="0.25">
      <c r="C233" s="41"/>
      <c r="D233" s="41"/>
      <c r="E233" s="41"/>
      <c r="F233" s="41"/>
      <c r="G233" s="41"/>
    </row>
    <row r="234" spans="3:7" x14ac:dyDescent="0.25">
      <c r="C234" s="41"/>
      <c r="D234" s="41"/>
      <c r="E234" s="41"/>
      <c r="F234" s="41"/>
      <c r="G234" s="41"/>
    </row>
    <row r="235" spans="3:7" x14ac:dyDescent="0.25">
      <c r="C235" s="41"/>
      <c r="D235" s="41"/>
      <c r="E235" s="41"/>
      <c r="F235" s="41"/>
      <c r="G235" s="41"/>
    </row>
    <row r="236" spans="3:7" x14ac:dyDescent="0.25">
      <c r="C236" s="41"/>
      <c r="D236" s="41"/>
      <c r="E236" s="41"/>
      <c r="F236" s="41"/>
      <c r="G236" s="41"/>
    </row>
    <row r="237" spans="3:7" x14ac:dyDescent="0.25">
      <c r="C237" s="41"/>
      <c r="D237" s="41"/>
      <c r="E237" s="41"/>
      <c r="F237" s="41"/>
      <c r="G237" s="41"/>
    </row>
    <row r="238" spans="3:7" x14ac:dyDescent="0.25">
      <c r="C238" s="41"/>
      <c r="D238" s="41"/>
      <c r="E238" s="41"/>
      <c r="F238" s="41"/>
      <c r="G238" s="41"/>
    </row>
    <row r="239" spans="3:7" x14ac:dyDescent="0.25">
      <c r="C239" s="41"/>
      <c r="D239" s="41"/>
      <c r="E239" s="41"/>
      <c r="F239" s="41"/>
      <c r="G239" s="41"/>
    </row>
    <row r="240" spans="3:7" x14ac:dyDescent="0.25">
      <c r="C240" s="41"/>
      <c r="D240" s="41"/>
      <c r="E240" s="41"/>
      <c r="F240" s="41"/>
      <c r="G240" s="41"/>
    </row>
    <row r="241" spans="3:7" x14ac:dyDescent="0.25">
      <c r="C241" s="41"/>
      <c r="D241" s="41"/>
      <c r="E241" s="41"/>
      <c r="F241" s="41"/>
      <c r="G241" s="41"/>
    </row>
    <row r="242" spans="3:7" x14ac:dyDescent="0.25">
      <c r="C242" s="41"/>
      <c r="D242" s="41"/>
      <c r="E242" s="41"/>
      <c r="F242" s="41"/>
      <c r="G242" s="41"/>
    </row>
    <row r="243" spans="3:7" x14ac:dyDescent="0.25">
      <c r="C243" s="41"/>
      <c r="D243" s="41"/>
      <c r="E243" s="41"/>
      <c r="F243" s="41"/>
      <c r="G243" s="41"/>
    </row>
    <row r="244" spans="3:7" x14ac:dyDescent="0.25">
      <c r="C244" s="41"/>
      <c r="D244" s="41"/>
      <c r="E244" s="41"/>
      <c r="F244" s="41"/>
      <c r="G244" s="41"/>
    </row>
    <row r="245" spans="3:7" x14ac:dyDescent="0.25">
      <c r="C245" s="41"/>
      <c r="D245" s="41"/>
      <c r="E245" s="41"/>
      <c r="F245" s="41"/>
      <c r="G245" s="41"/>
    </row>
    <row r="246" spans="3:7" x14ac:dyDescent="0.25">
      <c r="C246" s="41"/>
      <c r="D246" s="41"/>
      <c r="E246" s="41"/>
      <c r="F246" s="41"/>
      <c r="G246" s="41"/>
    </row>
    <row r="247" spans="3:7" x14ac:dyDescent="0.25">
      <c r="C247" s="41"/>
      <c r="D247" s="41"/>
      <c r="E247" s="41"/>
      <c r="F247" s="41"/>
      <c r="G247" s="41"/>
    </row>
    <row r="248" spans="3:7" x14ac:dyDescent="0.25">
      <c r="C248" s="41"/>
      <c r="D248" s="41"/>
      <c r="E248" s="41"/>
      <c r="F248" s="41"/>
      <c r="G248" s="41"/>
    </row>
    <row r="249" spans="3:7" x14ac:dyDescent="0.25">
      <c r="C249" s="41"/>
      <c r="D249" s="41"/>
      <c r="E249" s="41"/>
      <c r="F249" s="41"/>
      <c r="G249" s="41"/>
    </row>
    <row r="250" spans="3:7" x14ac:dyDescent="0.25">
      <c r="C250" s="41"/>
      <c r="D250" s="41"/>
      <c r="E250" s="41"/>
      <c r="F250" s="41"/>
      <c r="G250" s="41"/>
    </row>
    <row r="251" spans="3:7" x14ac:dyDescent="0.25">
      <c r="C251" s="41"/>
      <c r="D251" s="41"/>
      <c r="E251" s="41"/>
      <c r="F251" s="41"/>
      <c r="G251" s="41"/>
    </row>
    <row r="252" spans="3:7" x14ac:dyDescent="0.25">
      <c r="C252" s="41"/>
      <c r="D252" s="41"/>
      <c r="E252" s="41"/>
      <c r="F252" s="41"/>
      <c r="G252" s="41"/>
    </row>
    <row r="253" spans="3:7" x14ac:dyDescent="0.25">
      <c r="C253" s="41"/>
      <c r="D253" s="41"/>
      <c r="E253" s="41"/>
      <c r="F253" s="41"/>
      <c r="G253" s="41"/>
    </row>
    <row r="254" spans="3:7" x14ac:dyDescent="0.25">
      <c r="C254" s="41"/>
      <c r="D254" s="41"/>
      <c r="E254" s="41"/>
      <c r="F254" s="41"/>
      <c r="G254" s="41"/>
    </row>
    <row r="255" spans="3:7" x14ac:dyDescent="0.25">
      <c r="C255" s="41"/>
      <c r="D255" s="41"/>
      <c r="E255" s="41"/>
      <c r="F255" s="41"/>
      <c r="G255" s="41"/>
    </row>
    <row r="256" spans="3:7" x14ac:dyDescent="0.25">
      <c r="C256" s="41"/>
      <c r="D256" s="41"/>
      <c r="E256" s="41"/>
      <c r="F256" s="41"/>
      <c r="G256" s="41"/>
    </row>
    <row r="257" spans="3:7" x14ac:dyDescent="0.25">
      <c r="C257" s="41"/>
      <c r="D257" s="41"/>
      <c r="E257" s="41"/>
      <c r="F257" s="41"/>
      <c r="G257" s="41"/>
    </row>
    <row r="258" spans="3:7" x14ac:dyDescent="0.25">
      <c r="C258" s="41"/>
      <c r="D258" s="41"/>
      <c r="E258" s="41"/>
      <c r="F258" s="41"/>
      <c r="G258" s="41"/>
    </row>
    <row r="259" spans="3:7" x14ac:dyDescent="0.25">
      <c r="C259" s="41"/>
      <c r="D259" s="41"/>
      <c r="E259" s="41"/>
      <c r="F259" s="41"/>
      <c r="G259" s="41"/>
    </row>
    <row r="260" spans="3:7" x14ac:dyDescent="0.25">
      <c r="C260" s="41"/>
      <c r="D260" s="41"/>
      <c r="E260" s="41"/>
      <c r="F260" s="41"/>
      <c r="G260" s="41"/>
    </row>
    <row r="261" spans="3:7" x14ac:dyDescent="0.25">
      <c r="C261" s="41"/>
      <c r="D261" s="41"/>
      <c r="E261" s="41"/>
      <c r="F261" s="41"/>
      <c r="G261" s="41"/>
    </row>
    <row r="262" spans="3:7" x14ac:dyDescent="0.25">
      <c r="C262" s="41"/>
      <c r="D262" s="41"/>
      <c r="E262" s="41"/>
      <c r="F262" s="41"/>
      <c r="G262" s="41"/>
    </row>
    <row r="263" spans="3:7" x14ac:dyDescent="0.25">
      <c r="C263" s="41"/>
      <c r="D263" s="41"/>
      <c r="E263" s="41"/>
      <c r="F263" s="41"/>
      <c r="G263" s="41"/>
    </row>
    <row r="264" spans="3:7" x14ac:dyDescent="0.25">
      <c r="C264" s="41"/>
      <c r="D264" s="41"/>
      <c r="E264" s="41"/>
      <c r="F264" s="41"/>
      <c r="G264" s="41"/>
    </row>
    <row r="265" spans="3:7" x14ac:dyDescent="0.25">
      <c r="C265" s="41"/>
      <c r="D265" s="41"/>
      <c r="E265" s="41"/>
      <c r="F265" s="41"/>
      <c r="G265" s="41"/>
    </row>
    <row r="266" spans="3:7" x14ac:dyDescent="0.25">
      <c r="C266" s="41"/>
      <c r="D266" s="41"/>
      <c r="E266" s="41"/>
      <c r="F266" s="41"/>
      <c r="G266" s="41"/>
    </row>
    <row r="267" spans="3:7" x14ac:dyDescent="0.25">
      <c r="C267" s="41"/>
      <c r="D267" s="41"/>
      <c r="E267" s="41"/>
      <c r="F267" s="41"/>
      <c r="G267" s="41"/>
    </row>
    <row r="268" spans="3:7" x14ac:dyDescent="0.25">
      <c r="C268" s="41"/>
      <c r="D268" s="41"/>
      <c r="E268" s="41"/>
      <c r="F268" s="41"/>
      <c r="G268" s="41"/>
    </row>
    <row r="269" spans="3:7" x14ac:dyDescent="0.25">
      <c r="C269" s="41"/>
      <c r="D269" s="41"/>
      <c r="E269" s="41"/>
      <c r="F269" s="41"/>
      <c r="G269" s="41"/>
    </row>
    <row r="270" spans="3:7" x14ac:dyDescent="0.25">
      <c r="C270" s="41"/>
      <c r="D270" s="41"/>
      <c r="E270" s="41"/>
      <c r="F270" s="41"/>
      <c r="G270" s="41"/>
    </row>
    <row r="271" spans="3:7" x14ac:dyDescent="0.25">
      <c r="C271" s="41"/>
      <c r="D271" s="41"/>
      <c r="E271" s="41"/>
      <c r="F271" s="41"/>
      <c r="G271" s="41"/>
    </row>
    <row r="272" spans="3:7" x14ac:dyDescent="0.25">
      <c r="C272" s="41"/>
      <c r="D272" s="41"/>
      <c r="E272" s="41"/>
      <c r="F272" s="41"/>
      <c r="G272" s="41"/>
    </row>
    <row r="273" spans="3:7" x14ac:dyDescent="0.25">
      <c r="C273" s="41"/>
      <c r="D273" s="41"/>
      <c r="E273" s="41"/>
      <c r="F273" s="41"/>
      <c r="G273" s="41"/>
    </row>
    <row r="274" spans="3:7" x14ac:dyDescent="0.25">
      <c r="C274" s="41"/>
      <c r="D274" s="41"/>
      <c r="E274" s="41"/>
      <c r="F274" s="41"/>
      <c r="G274" s="41"/>
    </row>
    <row r="275" spans="3:7" x14ac:dyDescent="0.25">
      <c r="C275" s="41"/>
      <c r="D275" s="41"/>
      <c r="E275" s="41"/>
      <c r="F275" s="41"/>
      <c r="G275" s="41"/>
    </row>
    <row r="276" spans="3:7" x14ac:dyDescent="0.25">
      <c r="C276" s="41"/>
      <c r="D276" s="41"/>
      <c r="E276" s="41"/>
      <c r="F276" s="41"/>
      <c r="G276" s="41"/>
    </row>
    <row r="277" spans="3:7" x14ac:dyDescent="0.25">
      <c r="C277" s="41"/>
      <c r="D277" s="41"/>
      <c r="E277" s="41"/>
      <c r="F277" s="41"/>
      <c r="G277" s="41"/>
    </row>
    <row r="278" spans="3:7" x14ac:dyDescent="0.25">
      <c r="C278" s="41"/>
      <c r="D278" s="41"/>
      <c r="E278" s="41"/>
      <c r="F278" s="41"/>
      <c r="G278" s="41"/>
    </row>
    <row r="279" spans="3:7" x14ac:dyDescent="0.25">
      <c r="C279" s="41"/>
      <c r="D279" s="41"/>
      <c r="E279" s="41"/>
      <c r="F279" s="41"/>
      <c r="G279" s="41"/>
    </row>
    <row r="280" spans="3:7" x14ac:dyDescent="0.25">
      <c r="C280" s="41"/>
      <c r="D280" s="41"/>
      <c r="E280" s="41"/>
      <c r="F280" s="41"/>
      <c r="G280" s="41"/>
    </row>
    <row r="281" spans="3:7" x14ac:dyDescent="0.25">
      <c r="C281" s="41"/>
      <c r="D281" s="41"/>
      <c r="E281" s="41"/>
      <c r="F281" s="41"/>
      <c r="G281" s="41"/>
    </row>
    <row r="282" spans="3:7" x14ac:dyDescent="0.25">
      <c r="C282" s="41"/>
      <c r="D282" s="41"/>
      <c r="E282" s="41"/>
      <c r="F282" s="41"/>
      <c r="G282" s="41"/>
    </row>
    <row r="283" spans="3:7" x14ac:dyDescent="0.25">
      <c r="C283" s="41"/>
      <c r="D283" s="41"/>
      <c r="E283" s="41"/>
      <c r="F283" s="41"/>
      <c r="G283" s="41"/>
    </row>
    <row r="284" spans="3:7" x14ac:dyDescent="0.25">
      <c r="C284" s="41"/>
      <c r="D284" s="41"/>
      <c r="E284" s="41"/>
      <c r="F284" s="41"/>
      <c r="G284" s="41"/>
    </row>
    <row r="285" spans="3:7" x14ac:dyDescent="0.25">
      <c r="C285" s="41"/>
      <c r="D285" s="41"/>
      <c r="E285" s="41"/>
      <c r="F285" s="41"/>
      <c r="G285" s="41"/>
    </row>
    <row r="286" spans="3:7" x14ac:dyDescent="0.25">
      <c r="C286" s="41"/>
      <c r="D286" s="41"/>
      <c r="E286" s="41"/>
      <c r="F286" s="41"/>
      <c r="G286" s="41"/>
    </row>
    <row r="287" spans="3:7" x14ac:dyDescent="0.25">
      <c r="C287" s="41"/>
      <c r="D287" s="41"/>
      <c r="E287" s="41"/>
      <c r="F287" s="41"/>
      <c r="G287" s="41"/>
    </row>
    <row r="288" spans="3:7" x14ac:dyDescent="0.25">
      <c r="C288" s="41"/>
      <c r="D288" s="41"/>
      <c r="E288" s="41"/>
      <c r="F288" s="41"/>
      <c r="G288" s="41"/>
    </row>
    <row r="289" spans="3:7" x14ac:dyDescent="0.25">
      <c r="C289" s="41"/>
      <c r="D289" s="41"/>
      <c r="E289" s="41"/>
      <c r="F289" s="41"/>
      <c r="G289" s="41"/>
    </row>
    <row r="290" spans="3:7" x14ac:dyDescent="0.25">
      <c r="C290" s="41"/>
      <c r="D290" s="41"/>
      <c r="E290" s="41"/>
      <c r="F290" s="41"/>
      <c r="G290" s="41"/>
    </row>
    <row r="291" spans="3:7" x14ac:dyDescent="0.25">
      <c r="C291" s="41"/>
      <c r="D291" s="41"/>
      <c r="E291" s="41"/>
      <c r="F291" s="41"/>
      <c r="G291" s="41"/>
    </row>
    <row r="292" spans="3:7" x14ac:dyDescent="0.25">
      <c r="C292" s="41"/>
      <c r="D292" s="41"/>
      <c r="E292" s="41"/>
      <c r="F292" s="41"/>
      <c r="G292" s="41"/>
    </row>
    <row r="293" spans="3:7" x14ac:dyDescent="0.25">
      <c r="C293" s="41"/>
      <c r="D293" s="41"/>
      <c r="E293" s="41"/>
      <c r="F293" s="41"/>
      <c r="G293" s="41"/>
    </row>
    <row r="294" spans="3:7" x14ac:dyDescent="0.25">
      <c r="C294" s="41"/>
      <c r="D294" s="41"/>
      <c r="E294" s="41"/>
      <c r="F294" s="41"/>
      <c r="G294" s="41"/>
    </row>
    <row r="295" spans="3:7" x14ac:dyDescent="0.25">
      <c r="C295" s="41"/>
      <c r="D295" s="41"/>
      <c r="E295" s="41"/>
      <c r="F295" s="41"/>
      <c r="G295" s="41"/>
    </row>
    <row r="296" spans="3:7" x14ac:dyDescent="0.25">
      <c r="C296" s="41"/>
      <c r="D296" s="41"/>
      <c r="E296" s="41"/>
      <c r="F296" s="41"/>
      <c r="G296" s="41"/>
    </row>
    <row r="297" spans="3:7" x14ac:dyDescent="0.25">
      <c r="C297" s="41"/>
      <c r="D297" s="41"/>
      <c r="E297" s="41"/>
      <c r="F297" s="41"/>
      <c r="G297" s="41"/>
    </row>
    <row r="298" spans="3:7" x14ac:dyDescent="0.25">
      <c r="C298" s="41"/>
      <c r="D298" s="41"/>
      <c r="E298" s="41"/>
      <c r="F298" s="41"/>
      <c r="G298" s="41"/>
    </row>
    <row r="299" spans="3:7" x14ac:dyDescent="0.25">
      <c r="C299" s="41"/>
      <c r="D299" s="41"/>
      <c r="E299" s="41"/>
      <c r="F299" s="41"/>
      <c r="G299" s="41"/>
    </row>
    <row r="300" spans="3:7" x14ac:dyDescent="0.25">
      <c r="C300" s="41"/>
      <c r="D300" s="41"/>
      <c r="E300" s="41"/>
      <c r="F300" s="41"/>
      <c r="G300" s="41"/>
    </row>
    <row r="301" spans="3:7" x14ac:dyDescent="0.25">
      <c r="C301" s="41"/>
      <c r="D301" s="41"/>
      <c r="E301" s="41"/>
      <c r="F301" s="41"/>
      <c r="G301" s="41"/>
    </row>
    <row r="302" spans="3:7" x14ac:dyDescent="0.25">
      <c r="C302" s="41"/>
      <c r="D302" s="41"/>
      <c r="E302" s="41"/>
      <c r="F302" s="41"/>
      <c r="G302" s="41"/>
    </row>
    <row r="303" spans="3:7" x14ac:dyDescent="0.25">
      <c r="C303" s="41"/>
      <c r="D303" s="41"/>
      <c r="E303" s="41"/>
      <c r="F303" s="41"/>
      <c r="G303" s="41"/>
    </row>
    <row r="304" spans="3:7" x14ac:dyDescent="0.25">
      <c r="C304" s="41"/>
      <c r="D304" s="41"/>
      <c r="E304" s="41"/>
      <c r="F304" s="41"/>
      <c r="G304" s="41"/>
    </row>
    <row r="305" spans="3:7" x14ac:dyDescent="0.25">
      <c r="C305" s="41"/>
      <c r="D305" s="41"/>
      <c r="E305" s="41"/>
      <c r="F305" s="41"/>
      <c r="G305" s="41"/>
    </row>
    <row r="306" spans="3:7" x14ac:dyDescent="0.25">
      <c r="C306" s="41"/>
      <c r="D306" s="41"/>
      <c r="E306" s="41"/>
      <c r="F306" s="41"/>
      <c r="G306" s="41"/>
    </row>
    <row r="307" spans="3:7" x14ac:dyDescent="0.25">
      <c r="C307" s="41"/>
      <c r="D307" s="41"/>
      <c r="E307" s="41"/>
      <c r="F307" s="41"/>
      <c r="G307" s="41"/>
    </row>
    <row r="308" spans="3:7" x14ac:dyDescent="0.25">
      <c r="C308" s="41"/>
      <c r="D308" s="41"/>
      <c r="E308" s="41"/>
      <c r="F308" s="41"/>
      <c r="G308" s="41"/>
    </row>
    <row r="309" spans="3:7" x14ac:dyDescent="0.25">
      <c r="C309" s="41"/>
      <c r="D309" s="41"/>
      <c r="E309" s="41"/>
      <c r="F309" s="41"/>
      <c r="G309" s="41"/>
    </row>
    <row r="310" spans="3:7" x14ac:dyDescent="0.25">
      <c r="C310" s="41"/>
      <c r="D310" s="41"/>
      <c r="E310" s="41"/>
      <c r="F310" s="41"/>
      <c r="G310" s="41"/>
    </row>
    <row r="311" spans="3:7" x14ac:dyDescent="0.25">
      <c r="C311" s="41"/>
      <c r="D311" s="41"/>
      <c r="E311" s="41"/>
      <c r="F311" s="41"/>
      <c r="G311" s="41"/>
    </row>
    <row r="312" spans="3:7" x14ac:dyDescent="0.25">
      <c r="C312" s="41"/>
      <c r="D312" s="41"/>
      <c r="E312" s="41"/>
      <c r="F312" s="41"/>
      <c r="G312" s="41"/>
    </row>
    <row r="313" spans="3:7" x14ac:dyDescent="0.25">
      <c r="C313" s="41"/>
      <c r="D313" s="41"/>
      <c r="E313" s="41"/>
      <c r="F313" s="41"/>
      <c r="G313" s="41"/>
    </row>
    <row r="314" spans="3:7" x14ac:dyDescent="0.25">
      <c r="C314" s="41"/>
      <c r="D314" s="41"/>
      <c r="E314" s="41"/>
      <c r="F314" s="41"/>
      <c r="G314" s="41"/>
    </row>
    <row r="315" spans="3:7" x14ac:dyDescent="0.25">
      <c r="C315" s="41"/>
      <c r="D315" s="41"/>
      <c r="E315" s="41"/>
      <c r="F315" s="41"/>
      <c r="G315" s="41"/>
    </row>
    <row r="316" spans="3:7" x14ac:dyDescent="0.25">
      <c r="C316" s="41"/>
      <c r="D316" s="41"/>
      <c r="E316" s="41"/>
      <c r="F316" s="41"/>
      <c r="G316" s="41"/>
    </row>
    <row r="317" spans="3:7" x14ac:dyDescent="0.25">
      <c r="C317" s="41"/>
      <c r="D317" s="41"/>
      <c r="E317" s="41"/>
      <c r="F317" s="41"/>
      <c r="G317" s="41"/>
    </row>
    <row r="318" spans="3:7" x14ac:dyDescent="0.25">
      <c r="C318" s="41"/>
      <c r="D318" s="41"/>
      <c r="E318" s="41"/>
      <c r="F318" s="41"/>
      <c r="G318" s="41"/>
    </row>
    <row r="319" spans="3:7" x14ac:dyDescent="0.25">
      <c r="C319" s="41"/>
      <c r="D319" s="41"/>
      <c r="E319" s="41"/>
      <c r="F319" s="41"/>
      <c r="G319" s="41"/>
    </row>
    <row r="320" spans="3:7" x14ac:dyDescent="0.25">
      <c r="C320" s="41"/>
      <c r="D320" s="41"/>
      <c r="E320" s="41"/>
      <c r="F320" s="41"/>
      <c r="G320" s="41"/>
    </row>
    <row r="321" spans="3:7" x14ac:dyDescent="0.25">
      <c r="C321" s="41"/>
      <c r="D321" s="41"/>
      <c r="E321" s="41"/>
      <c r="F321" s="41"/>
      <c r="G321" s="41"/>
    </row>
    <row r="322" spans="3:7" x14ac:dyDescent="0.25">
      <c r="C322" s="41"/>
      <c r="D322" s="41"/>
      <c r="E322" s="41"/>
      <c r="F322" s="41"/>
      <c r="G322" s="41"/>
    </row>
    <row r="323" spans="3:7" x14ac:dyDescent="0.25">
      <c r="C323" s="41"/>
      <c r="D323" s="41"/>
      <c r="E323" s="41"/>
      <c r="F323" s="41"/>
      <c r="G323" s="41"/>
    </row>
    <row r="324" spans="3:7" x14ac:dyDescent="0.25">
      <c r="C324" s="41"/>
      <c r="D324" s="41"/>
      <c r="E324" s="41"/>
      <c r="F324" s="41"/>
      <c r="G324" s="41"/>
    </row>
    <row r="325" spans="3:7" x14ac:dyDescent="0.25">
      <c r="C325" s="41"/>
      <c r="D325" s="41"/>
      <c r="E325" s="41"/>
      <c r="F325" s="41"/>
      <c r="G325" s="41"/>
    </row>
    <row r="326" spans="3:7" x14ac:dyDescent="0.25">
      <c r="C326" s="41"/>
      <c r="D326" s="41"/>
      <c r="E326" s="41"/>
      <c r="F326" s="41"/>
      <c r="G326" s="41"/>
    </row>
    <row r="327" spans="3:7" x14ac:dyDescent="0.25">
      <c r="C327" s="41"/>
      <c r="D327" s="41"/>
      <c r="E327" s="41"/>
      <c r="F327" s="41"/>
      <c r="G327" s="41"/>
    </row>
    <row r="328" spans="3:7" x14ac:dyDescent="0.25">
      <c r="C328" s="41"/>
      <c r="D328" s="41"/>
      <c r="E328" s="41"/>
      <c r="F328" s="41"/>
      <c r="G328" s="41"/>
    </row>
    <row r="329" spans="3:7" x14ac:dyDescent="0.25">
      <c r="C329" s="41"/>
      <c r="D329" s="41"/>
      <c r="E329" s="41"/>
      <c r="F329" s="41"/>
      <c r="G329" s="41"/>
    </row>
    <row r="330" spans="3:7" x14ac:dyDescent="0.25">
      <c r="C330" s="41"/>
      <c r="D330" s="41"/>
      <c r="E330" s="41"/>
      <c r="F330" s="41"/>
      <c r="G330" s="41"/>
    </row>
    <row r="331" spans="3:7" x14ac:dyDescent="0.25">
      <c r="C331" s="41"/>
      <c r="D331" s="41"/>
      <c r="E331" s="41"/>
      <c r="F331" s="41"/>
      <c r="G331" s="41"/>
    </row>
    <row r="332" spans="3:7" x14ac:dyDescent="0.25">
      <c r="C332" s="41"/>
      <c r="D332" s="41"/>
      <c r="E332" s="41"/>
      <c r="F332" s="41"/>
      <c r="G332" s="41"/>
    </row>
    <row r="333" spans="3:7" x14ac:dyDescent="0.25">
      <c r="C333" s="41"/>
      <c r="D333" s="41"/>
      <c r="E333" s="41"/>
      <c r="F333" s="41"/>
      <c r="G333" s="41"/>
    </row>
    <row r="334" spans="3:7" x14ac:dyDescent="0.25">
      <c r="C334" s="41"/>
      <c r="D334" s="41"/>
      <c r="E334" s="41"/>
      <c r="F334" s="41"/>
      <c r="G334" s="41"/>
    </row>
    <row r="335" spans="3:7" x14ac:dyDescent="0.25">
      <c r="C335" s="41"/>
      <c r="D335" s="41"/>
      <c r="E335" s="41"/>
      <c r="F335" s="41"/>
      <c r="G335" s="41"/>
    </row>
    <row r="336" spans="3:7" x14ac:dyDescent="0.25">
      <c r="C336" s="41"/>
      <c r="D336" s="41"/>
      <c r="E336" s="41"/>
      <c r="F336" s="41"/>
      <c r="G336" s="41"/>
    </row>
    <row r="337" spans="3:7" x14ac:dyDescent="0.25">
      <c r="C337" s="41"/>
      <c r="D337" s="41"/>
      <c r="E337" s="41"/>
      <c r="F337" s="41"/>
      <c r="G337" s="41"/>
    </row>
    <row r="338" spans="3:7" x14ac:dyDescent="0.25">
      <c r="C338" s="41"/>
      <c r="D338" s="41"/>
      <c r="E338" s="41"/>
      <c r="F338" s="41"/>
      <c r="G338" s="41"/>
    </row>
    <row r="339" spans="3:7" x14ac:dyDescent="0.25">
      <c r="C339" s="41"/>
      <c r="D339" s="41"/>
      <c r="E339" s="41"/>
      <c r="F339" s="41"/>
      <c r="G339" s="41"/>
    </row>
    <row r="340" spans="3:7" x14ac:dyDescent="0.25">
      <c r="C340" s="41"/>
      <c r="D340" s="41"/>
      <c r="E340" s="41"/>
      <c r="F340" s="41"/>
      <c r="G340" s="41"/>
    </row>
    <row r="341" spans="3:7" x14ac:dyDescent="0.25">
      <c r="C341" s="41"/>
      <c r="D341" s="41"/>
      <c r="E341" s="41"/>
      <c r="F341" s="41"/>
      <c r="G341" s="41"/>
    </row>
    <row r="342" spans="3:7" x14ac:dyDescent="0.25">
      <c r="C342" s="41"/>
      <c r="D342" s="41"/>
      <c r="E342" s="41"/>
      <c r="F342" s="41"/>
      <c r="G342" s="41"/>
    </row>
    <row r="343" spans="3:7" x14ac:dyDescent="0.25">
      <c r="C343" s="41"/>
      <c r="D343" s="41"/>
      <c r="E343" s="41"/>
      <c r="F343" s="41"/>
      <c r="G343" s="41"/>
    </row>
    <row r="344" spans="3:7" x14ac:dyDescent="0.25">
      <c r="C344" s="41"/>
      <c r="D344" s="41"/>
      <c r="E344" s="41"/>
      <c r="F344" s="41"/>
      <c r="G344" s="41"/>
    </row>
    <row r="345" spans="3:7" x14ac:dyDescent="0.25">
      <c r="C345" s="41"/>
      <c r="D345" s="41"/>
      <c r="E345" s="41"/>
      <c r="F345" s="41"/>
      <c r="G345" s="41"/>
    </row>
    <row r="346" spans="3:7" x14ac:dyDescent="0.25">
      <c r="C346" s="41"/>
      <c r="D346" s="41"/>
      <c r="E346" s="41"/>
      <c r="F346" s="41"/>
      <c r="G346" s="41"/>
    </row>
    <row r="347" spans="3:7" x14ac:dyDescent="0.25">
      <c r="C347" s="41"/>
      <c r="D347" s="41"/>
      <c r="E347" s="41"/>
      <c r="F347" s="41"/>
      <c r="G347" s="41"/>
    </row>
    <row r="348" spans="3:7" x14ac:dyDescent="0.25">
      <c r="C348" s="41"/>
      <c r="D348" s="41"/>
      <c r="E348" s="41"/>
      <c r="F348" s="41"/>
      <c r="G348" s="41"/>
    </row>
    <row r="349" spans="3:7" x14ac:dyDescent="0.25">
      <c r="C349" s="41"/>
      <c r="D349" s="41"/>
      <c r="E349" s="41"/>
      <c r="F349" s="41"/>
      <c r="G349" s="41"/>
    </row>
    <row r="350" spans="3:7" x14ac:dyDescent="0.25">
      <c r="C350" s="41"/>
      <c r="D350" s="41"/>
      <c r="E350" s="41"/>
      <c r="F350" s="41"/>
      <c r="G350" s="41"/>
    </row>
    <row r="351" spans="3:7" x14ac:dyDescent="0.25">
      <c r="C351" s="41"/>
      <c r="D351" s="41"/>
      <c r="E351" s="41"/>
      <c r="F351" s="41"/>
      <c r="G351" s="41"/>
    </row>
    <row r="352" spans="3:7" x14ac:dyDescent="0.25">
      <c r="C352" s="41"/>
      <c r="D352" s="41"/>
      <c r="E352" s="41"/>
      <c r="F352" s="41"/>
      <c r="G352" s="41"/>
    </row>
    <row r="353" spans="3:7" x14ac:dyDescent="0.25">
      <c r="C353" s="41"/>
      <c r="D353" s="41"/>
      <c r="E353" s="41"/>
      <c r="F353" s="41"/>
      <c r="G353" s="41"/>
    </row>
    <row r="354" spans="3:7" x14ac:dyDescent="0.25">
      <c r="C354" s="41"/>
      <c r="D354" s="41"/>
      <c r="E354" s="41"/>
      <c r="F354" s="41"/>
      <c r="G354" s="41"/>
    </row>
    <row r="355" spans="3:7" x14ac:dyDescent="0.25">
      <c r="C355" s="41"/>
      <c r="D355" s="41"/>
      <c r="E355" s="41"/>
      <c r="F355" s="41"/>
      <c r="G355" s="41"/>
    </row>
    <row r="356" spans="3:7" x14ac:dyDescent="0.25">
      <c r="C356" s="41"/>
      <c r="D356" s="41"/>
      <c r="E356" s="41"/>
      <c r="F356" s="41"/>
      <c r="G356" s="41"/>
    </row>
    <row r="357" spans="3:7" x14ac:dyDescent="0.25">
      <c r="C357" s="41"/>
      <c r="D357" s="41"/>
      <c r="E357" s="41"/>
      <c r="F357" s="41"/>
      <c r="G357" s="41"/>
    </row>
    <row r="358" spans="3:7" x14ac:dyDescent="0.25">
      <c r="C358" s="41"/>
      <c r="D358" s="41"/>
      <c r="E358" s="41"/>
      <c r="F358" s="41"/>
      <c r="G358" s="41"/>
    </row>
    <row r="359" spans="3:7" x14ac:dyDescent="0.25">
      <c r="C359" s="41"/>
      <c r="D359" s="41"/>
      <c r="E359" s="41"/>
      <c r="F359" s="41"/>
      <c r="G359" s="41"/>
    </row>
    <row r="360" spans="3:7" x14ac:dyDescent="0.25">
      <c r="C360" s="41"/>
      <c r="D360" s="41"/>
      <c r="E360" s="41"/>
      <c r="F360" s="41"/>
      <c r="G360" s="41"/>
    </row>
    <row r="361" spans="3:7" x14ac:dyDescent="0.25">
      <c r="C361" s="41"/>
      <c r="D361" s="41"/>
      <c r="E361" s="41"/>
      <c r="F361" s="41"/>
      <c r="G361" s="41"/>
    </row>
    <row r="362" spans="3:7" x14ac:dyDescent="0.25">
      <c r="C362" s="41"/>
      <c r="D362" s="41"/>
      <c r="E362" s="41"/>
      <c r="F362" s="41"/>
      <c r="G362" s="41"/>
    </row>
    <row r="363" spans="3:7" x14ac:dyDescent="0.25">
      <c r="C363" s="41"/>
      <c r="D363" s="41"/>
      <c r="E363" s="41"/>
      <c r="F363" s="41"/>
      <c r="G363" s="41"/>
    </row>
    <row r="364" spans="3:7" x14ac:dyDescent="0.25">
      <c r="C364" s="41"/>
      <c r="D364" s="41"/>
      <c r="E364" s="41"/>
      <c r="F364" s="41"/>
      <c r="G364" s="41"/>
    </row>
    <row r="365" spans="3:7" x14ac:dyDescent="0.25">
      <c r="C365" s="41"/>
      <c r="D365" s="41"/>
      <c r="E365" s="41"/>
      <c r="F365" s="41"/>
      <c r="G365" s="41"/>
    </row>
    <row r="366" spans="3:7" x14ac:dyDescent="0.25">
      <c r="C366" s="41"/>
      <c r="D366" s="41"/>
      <c r="E366" s="41"/>
      <c r="F366" s="41"/>
      <c r="G366" s="41"/>
    </row>
    <row r="367" spans="3:7" x14ac:dyDescent="0.25">
      <c r="C367" s="41"/>
      <c r="D367" s="41"/>
      <c r="E367" s="41"/>
      <c r="F367" s="41"/>
      <c r="G367" s="41"/>
    </row>
    <row r="368" spans="3:7" x14ac:dyDescent="0.25">
      <c r="C368" s="41"/>
      <c r="D368" s="41"/>
      <c r="E368" s="41"/>
      <c r="F368" s="41"/>
      <c r="G368" s="41"/>
    </row>
    <row r="369" spans="3:7" x14ac:dyDescent="0.25">
      <c r="C369" s="41"/>
      <c r="D369" s="41"/>
      <c r="E369" s="41"/>
      <c r="F369" s="41"/>
      <c r="G369" s="41"/>
    </row>
    <row r="370" spans="3:7" x14ac:dyDescent="0.25">
      <c r="C370" s="41"/>
      <c r="D370" s="41"/>
      <c r="E370" s="41"/>
      <c r="F370" s="41"/>
      <c r="G370" s="41"/>
    </row>
    <row r="371" spans="3:7" x14ac:dyDescent="0.25">
      <c r="C371" s="41"/>
      <c r="D371" s="41"/>
      <c r="E371" s="41"/>
      <c r="F371" s="41"/>
      <c r="G371" s="41"/>
    </row>
    <row r="372" spans="3:7" x14ac:dyDescent="0.25">
      <c r="C372" s="41"/>
      <c r="D372" s="41"/>
      <c r="E372" s="41"/>
      <c r="F372" s="41"/>
      <c r="G372" s="41"/>
    </row>
    <row r="373" spans="3:7" x14ac:dyDescent="0.25">
      <c r="C373" s="41"/>
      <c r="D373" s="41"/>
      <c r="E373" s="41"/>
      <c r="F373" s="41"/>
      <c r="G373" s="41"/>
    </row>
    <row r="374" spans="3:7" x14ac:dyDescent="0.25">
      <c r="C374" s="41"/>
      <c r="D374" s="41"/>
      <c r="E374" s="41"/>
      <c r="F374" s="41"/>
      <c r="G374" s="41"/>
    </row>
    <row r="375" spans="3:7" x14ac:dyDescent="0.25">
      <c r="C375" s="41"/>
      <c r="D375" s="41"/>
      <c r="E375" s="41"/>
      <c r="F375" s="41"/>
      <c r="G375" s="41"/>
    </row>
    <row r="376" spans="3:7" x14ac:dyDescent="0.25">
      <c r="C376" s="41"/>
      <c r="D376" s="41"/>
      <c r="E376" s="41"/>
      <c r="F376" s="41"/>
      <c r="G376" s="41"/>
    </row>
    <row r="377" spans="3:7" x14ac:dyDescent="0.25">
      <c r="C377" s="41"/>
      <c r="D377" s="41"/>
      <c r="E377" s="41"/>
      <c r="F377" s="41"/>
      <c r="G377" s="41"/>
    </row>
    <row r="378" spans="3:7" x14ac:dyDescent="0.25">
      <c r="C378" s="41"/>
      <c r="D378" s="41"/>
      <c r="E378" s="41"/>
      <c r="F378" s="41"/>
      <c r="G378" s="41"/>
    </row>
    <row r="379" spans="3:7" x14ac:dyDescent="0.25">
      <c r="C379" s="41"/>
      <c r="D379" s="41"/>
      <c r="E379" s="41"/>
      <c r="F379" s="41"/>
      <c r="G379" s="41"/>
    </row>
    <row r="380" spans="3:7" x14ac:dyDescent="0.25">
      <c r="C380" s="41"/>
      <c r="D380" s="41"/>
      <c r="E380" s="41"/>
      <c r="F380" s="41"/>
      <c r="G380" s="41"/>
    </row>
    <row r="381" spans="3:7" x14ac:dyDescent="0.25">
      <c r="C381" s="41"/>
      <c r="D381" s="41"/>
      <c r="E381" s="41"/>
      <c r="F381" s="41"/>
      <c r="G381" s="41"/>
    </row>
    <row r="382" spans="3:7" x14ac:dyDescent="0.25">
      <c r="C382" s="41"/>
      <c r="D382" s="41"/>
      <c r="E382" s="41"/>
      <c r="F382" s="41"/>
      <c r="G382" s="41"/>
    </row>
    <row r="383" spans="3:7" x14ac:dyDescent="0.25">
      <c r="C383" s="41"/>
      <c r="D383" s="41"/>
      <c r="E383" s="41"/>
      <c r="F383" s="41"/>
      <c r="G383" s="41"/>
    </row>
    <row r="384" spans="3:7" x14ac:dyDescent="0.25">
      <c r="C384" s="41"/>
      <c r="D384" s="41"/>
      <c r="E384" s="41"/>
      <c r="F384" s="41"/>
      <c r="G384" s="41"/>
    </row>
    <row r="385" spans="3:7" x14ac:dyDescent="0.25">
      <c r="C385" s="41"/>
      <c r="D385" s="41"/>
      <c r="E385" s="41"/>
      <c r="F385" s="41"/>
      <c r="G385" s="41"/>
    </row>
    <row r="386" spans="3:7" x14ac:dyDescent="0.25">
      <c r="C386" s="41"/>
      <c r="D386" s="41"/>
      <c r="E386" s="41"/>
      <c r="F386" s="41"/>
      <c r="G386" s="41"/>
    </row>
    <row r="387" spans="3:7" x14ac:dyDescent="0.25">
      <c r="C387" s="41"/>
      <c r="D387" s="41"/>
      <c r="E387" s="41"/>
      <c r="F387" s="41"/>
      <c r="G387" s="41"/>
    </row>
    <row r="388" spans="3:7" x14ac:dyDescent="0.25">
      <c r="C388" s="41"/>
      <c r="D388" s="41"/>
      <c r="E388" s="41"/>
      <c r="F388" s="41"/>
      <c r="G388" s="41"/>
    </row>
    <row r="389" spans="3:7" x14ac:dyDescent="0.25">
      <c r="C389" s="41"/>
      <c r="D389" s="41"/>
      <c r="E389" s="41"/>
      <c r="F389" s="41"/>
      <c r="G389" s="41"/>
    </row>
    <row r="390" spans="3:7" x14ac:dyDescent="0.25">
      <c r="C390" s="41"/>
      <c r="D390" s="41"/>
      <c r="E390" s="41"/>
      <c r="F390" s="41"/>
      <c r="G390" s="41"/>
    </row>
    <row r="391" spans="3:7" x14ac:dyDescent="0.25">
      <c r="C391" s="41"/>
      <c r="D391" s="41"/>
      <c r="E391" s="41"/>
      <c r="F391" s="41"/>
      <c r="G391" s="41"/>
    </row>
    <row r="392" spans="3:7" x14ac:dyDescent="0.25">
      <c r="C392" s="41"/>
      <c r="D392" s="41"/>
      <c r="E392" s="41"/>
      <c r="F392" s="41"/>
      <c r="G392" s="41"/>
    </row>
    <row r="393" spans="3:7" x14ac:dyDescent="0.25">
      <c r="C393" s="41"/>
      <c r="D393" s="41"/>
      <c r="E393" s="41"/>
      <c r="F393" s="41"/>
      <c r="G393" s="41"/>
    </row>
    <row r="394" spans="3:7" x14ac:dyDescent="0.25">
      <c r="C394" s="41"/>
      <c r="D394" s="41"/>
      <c r="E394" s="41"/>
      <c r="F394" s="41"/>
      <c r="G394" s="41"/>
    </row>
    <row r="395" spans="3:7" x14ac:dyDescent="0.25">
      <c r="C395" s="41"/>
      <c r="D395" s="41"/>
      <c r="E395" s="41"/>
      <c r="F395" s="41"/>
      <c r="G395" s="41"/>
    </row>
    <row r="396" spans="3:7" x14ac:dyDescent="0.25">
      <c r="C396" s="41"/>
      <c r="D396" s="41"/>
      <c r="E396" s="41"/>
      <c r="F396" s="41"/>
      <c r="G396" s="41"/>
    </row>
    <row r="397" spans="3:7" x14ac:dyDescent="0.25">
      <c r="C397" s="41"/>
      <c r="D397" s="41"/>
      <c r="E397" s="41"/>
      <c r="F397" s="41"/>
      <c r="G397" s="41"/>
    </row>
    <row r="398" spans="3:7" x14ac:dyDescent="0.25">
      <c r="C398" s="41"/>
      <c r="D398" s="41"/>
      <c r="E398" s="41"/>
      <c r="F398" s="41"/>
      <c r="G398" s="41"/>
    </row>
    <row r="399" spans="3:7" x14ac:dyDescent="0.25">
      <c r="C399" s="41"/>
      <c r="D399" s="41"/>
      <c r="E399" s="41"/>
      <c r="F399" s="41"/>
      <c r="G399" s="41"/>
    </row>
    <row r="400" spans="3:7" x14ac:dyDescent="0.25">
      <c r="C400" s="41"/>
      <c r="D400" s="41"/>
      <c r="E400" s="41"/>
      <c r="F400" s="41"/>
      <c r="G400" s="41"/>
    </row>
    <row r="401" spans="3:7" x14ac:dyDescent="0.25">
      <c r="C401" s="41"/>
      <c r="D401" s="41"/>
      <c r="E401" s="41"/>
      <c r="F401" s="41"/>
      <c r="G401" s="41"/>
    </row>
    <row r="402" spans="3:7" x14ac:dyDescent="0.25">
      <c r="C402" s="41"/>
      <c r="D402" s="41"/>
      <c r="E402" s="41"/>
      <c r="F402" s="41"/>
      <c r="G402" s="41"/>
    </row>
    <row r="403" spans="3:7" x14ac:dyDescent="0.25">
      <c r="C403" s="41"/>
      <c r="D403" s="41"/>
      <c r="E403" s="41"/>
      <c r="F403" s="41"/>
      <c r="G403" s="41"/>
    </row>
    <row r="404" spans="3:7" x14ac:dyDescent="0.25">
      <c r="C404" s="41"/>
      <c r="D404" s="41"/>
      <c r="E404" s="41"/>
      <c r="F404" s="41"/>
      <c r="G404" s="41"/>
    </row>
    <row r="405" spans="3:7" x14ac:dyDescent="0.25">
      <c r="C405" s="41"/>
      <c r="D405" s="41"/>
      <c r="E405" s="41"/>
      <c r="F405" s="41"/>
      <c r="G405" s="41"/>
    </row>
    <row r="406" spans="3:7" x14ac:dyDescent="0.25">
      <c r="C406" s="41"/>
      <c r="D406" s="41"/>
      <c r="E406" s="41"/>
      <c r="F406" s="41"/>
      <c r="G406" s="41"/>
    </row>
    <row r="407" spans="3:7" x14ac:dyDescent="0.25">
      <c r="C407" s="41"/>
      <c r="D407" s="41"/>
      <c r="E407" s="41"/>
      <c r="F407" s="41"/>
      <c r="G407" s="41"/>
    </row>
    <row r="408" spans="3:7" x14ac:dyDescent="0.25">
      <c r="C408" s="41"/>
      <c r="D408" s="41"/>
      <c r="E408" s="41"/>
      <c r="F408" s="41"/>
      <c r="G408" s="41"/>
    </row>
    <row r="409" spans="3:7" x14ac:dyDescent="0.25">
      <c r="C409" s="41"/>
      <c r="D409" s="41"/>
      <c r="E409" s="41"/>
      <c r="F409" s="41"/>
      <c r="G409" s="41"/>
    </row>
    <row r="410" spans="3:7" x14ac:dyDescent="0.25">
      <c r="C410" s="41"/>
      <c r="D410" s="41"/>
      <c r="E410" s="41"/>
      <c r="F410" s="41"/>
      <c r="G410" s="41"/>
    </row>
    <row r="411" spans="3:7" x14ac:dyDescent="0.25">
      <c r="C411" s="41"/>
      <c r="D411" s="41"/>
      <c r="E411" s="41"/>
      <c r="F411" s="41"/>
      <c r="G411" s="41"/>
    </row>
    <row r="412" spans="3:7" x14ac:dyDescent="0.25">
      <c r="C412" s="41"/>
      <c r="D412" s="41"/>
      <c r="E412" s="41"/>
      <c r="F412" s="41"/>
      <c r="G412" s="41"/>
    </row>
    <row r="413" spans="3:7" x14ac:dyDescent="0.25">
      <c r="C413" s="41"/>
      <c r="D413" s="41"/>
      <c r="E413" s="41"/>
      <c r="F413" s="41"/>
      <c r="G413" s="41"/>
    </row>
    <row r="414" spans="3:7" x14ac:dyDescent="0.25">
      <c r="C414" s="41"/>
      <c r="D414" s="41"/>
      <c r="E414" s="41"/>
      <c r="F414" s="41"/>
      <c r="G414" s="41"/>
    </row>
    <row r="415" spans="3:7" x14ac:dyDescent="0.25">
      <c r="C415" s="41"/>
      <c r="D415" s="41"/>
      <c r="E415" s="41"/>
      <c r="F415" s="41"/>
      <c r="G415" s="41"/>
    </row>
    <row r="416" spans="3:7" x14ac:dyDescent="0.25">
      <c r="C416" s="41"/>
      <c r="D416" s="41"/>
      <c r="E416" s="41"/>
      <c r="F416" s="41"/>
      <c r="G416" s="41"/>
    </row>
    <row r="417" spans="3:7" x14ac:dyDescent="0.25">
      <c r="C417" s="41"/>
      <c r="D417" s="41"/>
      <c r="E417" s="41"/>
      <c r="F417" s="41"/>
      <c r="G417" s="41"/>
    </row>
    <row r="418" spans="3:7" x14ac:dyDescent="0.25">
      <c r="C418" s="41"/>
      <c r="D418" s="41"/>
      <c r="E418" s="41"/>
      <c r="F418" s="41"/>
      <c r="G418" s="41"/>
    </row>
    <row r="419" spans="3:7" x14ac:dyDescent="0.25">
      <c r="C419" s="41"/>
      <c r="D419" s="41"/>
      <c r="E419" s="41"/>
      <c r="F419" s="41"/>
      <c r="G419" s="41"/>
    </row>
    <row r="420" spans="3:7" x14ac:dyDescent="0.25">
      <c r="C420" s="41"/>
      <c r="D420" s="41"/>
      <c r="E420" s="41"/>
      <c r="F420" s="41"/>
      <c r="G420" s="41"/>
    </row>
    <row r="421" spans="3:7" x14ac:dyDescent="0.25">
      <c r="C421" s="41"/>
      <c r="D421" s="41"/>
      <c r="E421" s="41"/>
      <c r="F421" s="41"/>
      <c r="G421" s="41"/>
    </row>
    <row r="422" spans="3:7" x14ac:dyDescent="0.25">
      <c r="C422" s="41"/>
      <c r="D422" s="41"/>
      <c r="E422" s="41"/>
      <c r="F422" s="41"/>
      <c r="G422" s="41"/>
    </row>
    <row r="423" spans="3:7" x14ac:dyDescent="0.25">
      <c r="C423" s="41"/>
      <c r="D423" s="41"/>
      <c r="E423" s="41"/>
      <c r="F423" s="41"/>
      <c r="G423" s="41"/>
    </row>
    <row r="424" spans="3:7" x14ac:dyDescent="0.25">
      <c r="C424" s="41"/>
      <c r="D424" s="41"/>
      <c r="E424" s="41"/>
      <c r="F424" s="41"/>
      <c r="G424" s="41"/>
    </row>
    <row r="425" spans="3:7" x14ac:dyDescent="0.25">
      <c r="C425" s="41"/>
      <c r="D425" s="41"/>
      <c r="E425" s="41"/>
      <c r="F425" s="41"/>
      <c r="G425" s="41"/>
    </row>
    <row r="426" spans="3:7" x14ac:dyDescent="0.25">
      <c r="C426" s="41"/>
      <c r="D426" s="41"/>
      <c r="E426" s="41"/>
      <c r="F426" s="41"/>
      <c r="G426" s="41"/>
    </row>
    <row r="427" spans="3:7" x14ac:dyDescent="0.25">
      <c r="C427" s="41"/>
      <c r="D427" s="41"/>
      <c r="E427" s="41"/>
      <c r="F427" s="41"/>
      <c r="G427" s="41"/>
    </row>
    <row r="428" spans="3:7" x14ac:dyDescent="0.25">
      <c r="C428" s="41"/>
      <c r="D428" s="41"/>
      <c r="E428" s="41"/>
      <c r="F428" s="41"/>
      <c r="G428" s="41"/>
    </row>
    <row r="429" spans="3:7" x14ac:dyDescent="0.25">
      <c r="C429" s="41"/>
      <c r="D429" s="41"/>
      <c r="E429" s="41"/>
      <c r="F429" s="41"/>
      <c r="G429" s="41"/>
    </row>
    <row r="430" spans="3:7" x14ac:dyDescent="0.25">
      <c r="C430" s="41"/>
      <c r="D430" s="41"/>
      <c r="E430" s="41"/>
      <c r="F430" s="41"/>
      <c r="G430" s="41"/>
    </row>
    <row r="431" spans="3:7" x14ac:dyDescent="0.25">
      <c r="C431" s="41"/>
      <c r="D431" s="41"/>
      <c r="E431" s="41"/>
      <c r="F431" s="41"/>
      <c r="G431" s="41"/>
    </row>
    <row r="432" spans="3:7" x14ac:dyDescent="0.25">
      <c r="C432" s="41"/>
      <c r="D432" s="41"/>
      <c r="E432" s="41"/>
      <c r="F432" s="41"/>
      <c r="G432" s="41"/>
    </row>
    <row r="433" spans="3:7" x14ac:dyDescent="0.25">
      <c r="C433" s="41"/>
      <c r="D433" s="41"/>
      <c r="E433" s="41"/>
      <c r="F433" s="41"/>
      <c r="G433" s="41"/>
    </row>
    <row r="434" spans="3:7" x14ac:dyDescent="0.25">
      <c r="C434" s="41"/>
      <c r="D434" s="41"/>
      <c r="E434" s="41"/>
      <c r="F434" s="41"/>
      <c r="G434" s="41"/>
    </row>
    <row r="435" spans="3:7" x14ac:dyDescent="0.25">
      <c r="C435" s="41"/>
      <c r="D435" s="41"/>
      <c r="E435" s="41"/>
      <c r="F435" s="41"/>
      <c r="G435" s="41"/>
    </row>
    <row r="436" spans="3:7" x14ac:dyDescent="0.25">
      <c r="C436" s="41"/>
      <c r="D436" s="41"/>
      <c r="E436" s="41"/>
      <c r="F436" s="41"/>
      <c r="G436" s="41"/>
    </row>
    <row r="437" spans="3:7" x14ac:dyDescent="0.25">
      <c r="C437" s="41"/>
      <c r="D437" s="41"/>
      <c r="E437" s="41"/>
      <c r="F437" s="41"/>
      <c r="G437" s="41"/>
    </row>
    <row r="438" spans="3:7" x14ac:dyDescent="0.25">
      <c r="C438" s="41"/>
      <c r="D438" s="41"/>
      <c r="E438" s="41"/>
      <c r="F438" s="41"/>
      <c r="G438" s="41"/>
    </row>
    <row r="439" spans="3:7" x14ac:dyDescent="0.25">
      <c r="C439" s="41"/>
      <c r="D439" s="41"/>
      <c r="E439" s="41"/>
      <c r="F439" s="41"/>
      <c r="G439" s="41"/>
    </row>
    <row r="440" spans="3:7" x14ac:dyDescent="0.25">
      <c r="C440" s="41"/>
      <c r="D440" s="41"/>
      <c r="E440" s="41"/>
      <c r="F440" s="41"/>
      <c r="G440" s="41"/>
    </row>
    <row r="441" spans="3:7" x14ac:dyDescent="0.25">
      <c r="C441" s="41"/>
      <c r="D441" s="41"/>
      <c r="E441" s="41"/>
      <c r="F441" s="41"/>
      <c r="G441" s="41"/>
    </row>
    <row r="442" spans="3:7" x14ac:dyDescent="0.25">
      <c r="C442" s="41"/>
      <c r="D442" s="41"/>
      <c r="E442" s="41"/>
      <c r="F442" s="41"/>
      <c r="G442" s="41"/>
    </row>
    <row r="443" spans="3:7" x14ac:dyDescent="0.25">
      <c r="C443" s="41"/>
      <c r="D443" s="41"/>
      <c r="E443" s="41"/>
      <c r="F443" s="41"/>
      <c r="G443" s="41"/>
    </row>
    <row r="444" spans="3:7" x14ac:dyDescent="0.25">
      <c r="C444" s="41"/>
      <c r="D444" s="41"/>
      <c r="E444" s="41"/>
      <c r="F444" s="41"/>
      <c r="G444" s="41"/>
    </row>
    <row r="445" spans="3:7" x14ac:dyDescent="0.25">
      <c r="C445" s="41"/>
      <c r="D445" s="41"/>
      <c r="E445" s="41"/>
      <c r="F445" s="41"/>
      <c r="G445" s="41"/>
    </row>
    <row r="446" spans="3:7" x14ac:dyDescent="0.25">
      <c r="C446" s="41"/>
      <c r="D446" s="41"/>
      <c r="E446" s="41"/>
      <c r="F446" s="41"/>
      <c r="G446" s="41"/>
    </row>
    <row r="447" spans="3:7" x14ac:dyDescent="0.25">
      <c r="C447" s="41"/>
      <c r="D447" s="41"/>
      <c r="E447" s="41"/>
      <c r="F447" s="41"/>
      <c r="G447" s="41"/>
    </row>
    <row r="448" spans="3:7" x14ac:dyDescent="0.25">
      <c r="C448" s="41"/>
      <c r="D448" s="41"/>
      <c r="E448" s="41"/>
      <c r="F448" s="41"/>
      <c r="G448" s="41"/>
    </row>
    <row r="449" spans="3:7" x14ac:dyDescent="0.25">
      <c r="C449" s="41"/>
      <c r="D449" s="41"/>
      <c r="E449" s="41"/>
      <c r="F449" s="41"/>
      <c r="G449" s="41"/>
    </row>
    <row r="450" spans="3:7" x14ac:dyDescent="0.25">
      <c r="C450" s="41"/>
      <c r="D450" s="41"/>
      <c r="E450" s="41"/>
      <c r="F450" s="41"/>
      <c r="G450" s="41"/>
    </row>
    <row r="451" spans="3:7" x14ac:dyDescent="0.25">
      <c r="C451" s="41"/>
      <c r="D451" s="41"/>
      <c r="E451" s="41"/>
      <c r="F451" s="41"/>
      <c r="G451" s="41"/>
    </row>
    <row r="452" spans="3:7" x14ac:dyDescent="0.25">
      <c r="C452" s="41"/>
      <c r="D452" s="41"/>
      <c r="E452" s="41"/>
      <c r="F452" s="41"/>
      <c r="G452" s="41"/>
    </row>
    <row r="453" spans="3:7" x14ac:dyDescent="0.25">
      <c r="C453" s="41"/>
      <c r="D453" s="41"/>
      <c r="E453" s="41"/>
      <c r="F453" s="41"/>
      <c r="G453" s="41"/>
    </row>
    <row r="454" spans="3:7" x14ac:dyDescent="0.25">
      <c r="C454" s="41"/>
      <c r="D454" s="41"/>
      <c r="E454" s="41"/>
      <c r="F454" s="41"/>
      <c r="G454" s="41"/>
    </row>
    <row r="455" spans="3:7" x14ac:dyDescent="0.25">
      <c r="C455" s="41"/>
      <c r="D455" s="41"/>
      <c r="E455" s="41"/>
      <c r="F455" s="41"/>
      <c r="G455" s="41"/>
    </row>
    <row r="456" spans="3:7" x14ac:dyDescent="0.25">
      <c r="C456" s="41"/>
      <c r="D456" s="41"/>
      <c r="E456" s="41"/>
      <c r="F456" s="41"/>
      <c r="G456" s="41"/>
    </row>
    <row r="457" spans="3:7" x14ac:dyDescent="0.25">
      <c r="C457" s="41"/>
      <c r="D457" s="41"/>
      <c r="E457" s="41"/>
      <c r="F457" s="41"/>
      <c r="G457" s="41"/>
    </row>
    <row r="458" spans="3:7" x14ac:dyDescent="0.25">
      <c r="C458" s="41"/>
      <c r="D458" s="41"/>
      <c r="E458" s="41"/>
      <c r="F458" s="41"/>
      <c r="G458" s="41"/>
    </row>
    <row r="459" spans="3:7" x14ac:dyDescent="0.25">
      <c r="C459" s="41"/>
      <c r="D459" s="41"/>
      <c r="E459" s="41"/>
      <c r="F459" s="41"/>
      <c r="G459" s="41"/>
    </row>
    <row r="460" spans="3:7" x14ac:dyDescent="0.25">
      <c r="C460" s="41"/>
      <c r="D460" s="41"/>
      <c r="E460" s="41"/>
      <c r="F460" s="41"/>
      <c r="G460" s="41"/>
    </row>
    <row r="461" spans="3:7" x14ac:dyDescent="0.25">
      <c r="C461" s="41"/>
      <c r="D461" s="41"/>
      <c r="E461" s="41"/>
      <c r="F461" s="41"/>
      <c r="G461" s="41"/>
    </row>
    <row r="462" spans="3:7" x14ac:dyDescent="0.25">
      <c r="C462" s="41"/>
      <c r="D462" s="41"/>
      <c r="E462" s="41"/>
      <c r="F462" s="41"/>
      <c r="G462" s="41"/>
    </row>
    <row r="463" spans="3:7" x14ac:dyDescent="0.25">
      <c r="C463" s="41"/>
      <c r="D463" s="41"/>
      <c r="E463" s="41"/>
      <c r="F463" s="41"/>
      <c r="G463" s="41"/>
    </row>
    <row r="464" spans="3:7" x14ac:dyDescent="0.25">
      <c r="C464" s="41"/>
      <c r="D464" s="41"/>
      <c r="E464" s="41"/>
      <c r="F464" s="41"/>
      <c r="G464" s="41"/>
    </row>
    <row r="465" spans="3:7" x14ac:dyDescent="0.25">
      <c r="C465" s="41"/>
      <c r="D465" s="41"/>
      <c r="E465" s="41"/>
      <c r="F465" s="41"/>
      <c r="G465" s="41"/>
    </row>
    <row r="466" spans="3:7" x14ac:dyDescent="0.25">
      <c r="C466" s="41"/>
      <c r="D466" s="41"/>
      <c r="E466" s="41"/>
      <c r="F466" s="41"/>
      <c r="G466" s="41"/>
    </row>
    <row r="467" spans="3:7" x14ac:dyDescent="0.25">
      <c r="C467" s="41"/>
      <c r="D467" s="41"/>
      <c r="E467" s="41"/>
      <c r="F467" s="41"/>
      <c r="G467" s="41"/>
    </row>
    <row r="468" spans="3:7" x14ac:dyDescent="0.25">
      <c r="C468" s="41"/>
      <c r="D468" s="41"/>
      <c r="E468" s="41"/>
      <c r="F468" s="41"/>
      <c r="G468" s="41"/>
    </row>
    <row r="469" spans="3:7" x14ac:dyDescent="0.25">
      <c r="C469" s="41"/>
      <c r="D469" s="41"/>
      <c r="E469" s="41"/>
      <c r="F469" s="41"/>
      <c r="G469" s="41"/>
    </row>
    <row r="470" spans="3:7" x14ac:dyDescent="0.25">
      <c r="C470" s="41"/>
      <c r="D470" s="41"/>
      <c r="E470" s="41"/>
      <c r="F470" s="41"/>
      <c r="G470" s="41"/>
    </row>
    <row r="471" spans="3:7" x14ac:dyDescent="0.25">
      <c r="C471" s="41"/>
      <c r="D471" s="41"/>
      <c r="E471" s="41"/>
      <c r="F471" s="41"/>
      <c r="G471" s="41"/>
    </row>
    <row r="472" spans="3:7" x14ac:dyDescent="0.25">
      <c r="C472" s="41"/>
      <c r="D472" s="41"/>
      <c r="E472" s="41"/>
      <c r="F472" s="41"/>
      <c r="G472" s="41"/>
    </row>
    <row r="473" spans="3:7" x14ac:dyDescent="0.25">
      <c r="C473" s="41"/>
      <c r="D473" s="41"/>
      <c r="E473" s="41"/>
      <c r="F473" s="41"/>
      <c r="G473" s="41"/>
    </row>
    <row r="474" spans="3:7" x14ac:dyDescent="0.25">
      <c r="C474" s="41"/>
      <c r="D474" s="41"/>
      <c r="E474" s="41"/>
      <c r="F474" s="41"/>
      <c r="G474" s="41"/>
    </row>
    <row r="475" spans="3:7" x14ac:dyDescent="0.25">
      <c r="C475" s="41"/>
      <c r="D475" s="41"/>
      <c r="E475" s="41"/>
      <c r="F475" s="41"/>
      <c r="G475" s="41"/>
    </row>
    <row r="476" spans="3:7" x14ac:dyDescent="0.25">
      <c r="C476" s="41"/>
      <c r="D476" s="41"/>
      <c r="E476" s="41"/>
      <c r="F476" s="41"/>
      <c r="G476" s="41"/>
    </row>
    <row r="477" spans="3:7" x14ac:dyDescent="0.25">
      <c r="C477" s="41"/>
      <c r="D477" s="41"/>
      <c r="E477" s="41"/>
      <c r="F477" s="41"/>
      <c r="G477" s="41"/>
    </row>
    <row r="478" spans="3:7" x14ac:dyDescent="0.25">
      <c r="C478" s="41"/>
      <c r="D478" s="41"/>
      <c r="E478" s="41"/>
      <c r="F478" s="41"/>
      <c r="G478" s="41"/>
    </row>
    <row r="479" spans="3:7" x14ac:dyDescent="0.25">
      <c r="C479" s="41"/>
      <c r="D479" s="41"/>
      <c r="E479" s="41"/>
      <c r="F479" s="41"/>
      <c r="G479" s="41"/>
    </row>
    <row r="480" spans="3:7" x14ac:dyDescent="0.25">
      <c r="C480" s="41"/>
      <c r="D480" s="41"/>
      <c r="E480" s="41"/>
      <c r="F480" s="41"/>
      <c r="G480" s="41"/>
    </row>
    <row r="481" spans="3:7" x14ac:dyDescent="0.25">
      <c r="C481" s="41"/>
      <c r="D481" s="41"/>
      <c r="E481" s="41"/>
      <c r="F481" s="41"/>
      <c r="G481" s="41"/>
    </row>
    <row r="482" spans="3:7" x14ac:dyDescent="0.25">
      <c r="C482" s="41"/>
      <c r="D482" s="41"/>
      <c r="E482" s="41"/>
      <c r="F482" s="41"/>
      <c r="G482" s="41"/>
    </row>
    <row r="483" spans="3:7" x14ac:dyDescent="0.25">
      <c r="C483" s="41"/>
      <c r="D483" s="41"/>
      <c r="E483" s="41"/>
      <c r="F483" s="41"/>
      <c r="G483" s="41"/>
    </row>
    <row r="484" spans="3:7" x14ac:dyDescent="0.25">
      <c r="C484" s="41"/>
      <c r="D484" s="41"/>
      <c r="E484" s="41"/>
      <c r="F484" s="41"/>
      <c r="G484" s="41"/>
    </row>
    <row r="485" spans="3:7" x14ac:dyDescent="0.25">
      <c r="C485" s="41"/>
      <c r="D485" s="41"/>
      <c r="E485" s="41"/>
      <c r="F485" s="41"/>
      <c r="G485" s="41"/>
    </row>
    <row r="486" spans="3:7" x14ac:dyDescent="0.25">
      <c r="C486" s="41"/>
      <c r="D486" s="41"/>
      <c r="E486" s="41"/>
      <c r="F486" s="41"/>
      <c r="G486" s="41"/>
    </row>
    <row r="487" spans="3:7" x14ac:dyDescent="0.25">
      <c r="C487" s="41"/>
      <c r="D487" s="41"/>
      <c r="E487" s="41"/>
      <c r="F487" s="41"/>
      <c r="G487" s="41"/>
    </row>
    <row r="488" spans="3:7" x14ac:dyDescent="0.25">
      <c r="C488" s="41"/>
      <c r="D488" s="41"/>
      <c r="E488" s="41"/>
      <c r="F488" s="41"/>
      <c r="G488" s="41"/>
    </row>
    <row r="489" spans="3:7" x14ac:dyDescent="0.25">
      <c r="C489" s="41"/>
      <c r="D489" s="41"/>
      <c r="E489" s="41"/>
      <c r="F489" s="41"/>
      <c r="G489" s="41"/>
    </row>
    <row r="490" spans="3:7" x14ac:dyDescent="0.25">
      <c r="C490" s="41"/>
      <c r="D490" s="41"/>
      <c r="E490" s="41"/>
      <c r="F490" s="41"/>
      <c r="G490" s="41"/>
    </row>
    <row r="491" spans="3:7" x14ac:dyDescent="0.25">
      <c r="C491" s="41"/>
      <c r="D491" s="41"/>
      <c r="E491" s="41"/>
      <c r="F491" s="41"/>
      <c r="G491" s="41"/>
    </row>
    <row r="492" spans="3:7" x14ac:dyDescent="0.25">
      <c r="C492" s="41"/>
      <c r="D492" s="41"/>
      <c r="E492" s="41"/>
      <c r="F492" s="41"/>
      <c r="G492" s="41"/>
    </row>
    <row r="493" spans="3:7" x14ac:dyDescent="0.25">
      <c r="C493" s="41"/>
      <c r="D493" s="41"/>
      <c r="E493" s="41"/>
      <c r="F493" s="41"/>
      <c r="G493" s="41"/>
    </row>
    <row r="494" spans="3:7" x14ac:dyDescent="0.25">
      <c r="C494" s="41"/>
      <c r="D494" s="41"/>
      <c r="E494" s="41"/>
      <c r="F494" s="41"/>
      <c r="G494" s="41"/>
    </row>
    <row r="495" spans="3:7" x14ac:dyDescent="0.25">
      <c r="C495" s="41"/>
      <c r="D495" s="41"/>
      <c r="E495" s="41"/>
      <c r="F495" s="41"/>
      <c r="G495" s="41"/>
    </row>
    <row r="496" spans="3:7" x14ac:dyDescent="0.25">
      <c r="C496" s="41"/>
      <c r="D496" s="41"/>
      <c r="E496" s="41"/>
      <c r="F496" s="41"/>
      <c r="G496" s="41"/>
    </row>
    <row r="497" spans="3:7" x14ac:dyDescent="0.25">
      <c r="C497" s="41"/>
      <c r="D497" s="41"/>
      <c r="E497" s="41"/>
      <c r="F497" s="41"/>
      <c r="G497" s="41"/>
    </row>
    <row r="498" spans="3:7" x14ac:dyDescent="0.25">
      <c r="C498" s="41"/>
      <c r="D498" s="41"/>
      <c r="E498" s="41"/>
      <c r="F498" s="41"/>
      <c r="G498" s="41"/>
    </row>
    <row r="499" spans="3:7" x14ac:dyDescent="0.25">
      <c r="C499" s="41"/>
      <c r="D499" s="41"/>
      <c r="E499" s="41"/>
      <c r="F499" s="41"/>
      <c r="G499" s="41"/>
    </row>
    <row r="500" spans="3:7" x14ac:dyDescent="0.25">
      <c r="C500" s="41"/>
      <c r="D500" s="41"/>
      <c r="E500" s="41"/>
      <c r="F500" s="41"/>
      <c r="G500" s="41"/>
    </row>
    <row r="501" spans="3:7" x14ac:dyDescent="0.25">
      <c r="C501" s="41"/>
      <c r="D501" s="41"/>
      <c r="E501" s="41"/>
      <c r="F501" s="41"/>
      <c r="G501" s="41"/>
    </row>
    <row r="502" spans="3:7" x14ac:dyDescent="0.25">
      <c r="C502" s="41"/>
      <c r="D502" s="41"/>
      <c r="E502" s="41"/>
      <c r="F502" s="41"/>
      <c r="G502" s="41"/>
    </row>
    <row r="503" spans="3:7" x14ac:dyDescent="0.25">
      <c r="C503" s="41"/>
      <c r="D503" s="41"/>
      <c r="E503" s="41"/>
      <c r="F503" s="41"/>
      <c r="G503" s="41"/>
    </row>
    <row r="504" spans="3:7" x14ac:dyDescent="0.25">
      <c r="C504" s="41"/>
      <c r="D504" s="41"/>
      <c r="E504" s="41"/>
      <c r="F504" s="41"/>
      <c r="G504" s="41"/>
    </row>
    <row r="505" spans="3:7" x14ac:dyDescent="0.25">
      <c r="C505" s="41"/>
      <c r="D505" s="41"/>
      <c r="E505" s="41"/>
      <c r="F505" s="41"/>
      <c r="G505" s="41"/>
    </row>
    <row r="506" spans="3:7" x14ac:dyDescent="0.25">
      <c r="C506" s="41"/>
      <c r="D506" s="41"/>
      <c r="E506" s="41"/>
      <c r="F506" s="41"/>
      <c r="G506" s="41"/>
    </row>
    <row r="507" spans="3:7" x14ac:dyDescent="0.25">
      <c r="C507" s="41"/>
      <c r="D507" s="41"/>
      <c r="E507" s="41"/>
      <c r="F507" s="41"/>
      <c r="G507" s="41"/>
    </row>
    <row r="508" spans="3:7" x14ac:dyDescent="0.25">
      <c r="C508" s="41"/>
      <c r="D508" s="41"/>
      <c r="E508" s="41"/>
      <c r="F508" s="41"/>
      <c r="G508" s="41"/>
    </row>
    <row r="509" spans="3:7" x14ac:dyDescent="0.25">
      <c r="C509" s="41"/>
      <c r="D509" s="41"/>
      <c r="E509" s="41"/>
      <c r="F509" s="41"/>
      <c r="G509" s="41"/>
    </row>
    <row r="510" spans="3:7" x14ac:dyDescent="0.25">
      <c r="C510" s="41"/>
      <c r="D510" s="41"/>
      <c r="E510" s="41"/>
      <c r="F510" s="41"/>
      <c r="G510" s="41"/>
    </row>
    <row r="511" spans="3:7" x14ac:dyDescent="0.25">
      <c r="C511" s="41"/>
      <c r="D511" s="41"/>
      <c r="E511" s="41"/>
      <c r="F511" s="41"/>
      <c r="G511" s="41"/>
    </row>
    <row r="512" spans="3:7" x14ac:dyDescent="0.25">
      <c r="C512" s="41"/>
      <c r="D512" s="41"/>
      <c r="E512" s="41"/>
      <c r="F512" s="41"/>
      <c r="G512" s="41"/>
    </row>
    <row r="513" spans="3:7" x14ac:dyDescent="0.25">
      <c r="C513" s="41"/>
      <c r="D513" s="41"/>
      <c r="E513" s="41"/>
      <c r="F513" s="41"/>
      <c r="G513" s="41"/>
    </row>
    <row r="514" spans="3:7" x14ac:dyDescent="0.25">
      <c r="C514" s="41"/>
      <c r="D514" s="41"/>
      <c r="E514" s="41"/>
      <c r="F514" s="41"/>
      <c r="G514" s="41"/>
    </row>
    <row r="515" spans="3:7" x14ac:dyDescent="0.25">
      <c r="C515" s="41"/>
      <c r="D515" s="41"/>
      <c r="E515" s="41"/>
      <c r="F515" s="41"/>
      <c r="G515" s="41"/>
    </row>
    <row r="516" spans="3:7" x14ac:dyDescent="0.25">
      <c r="C516" s="41"/>
      <c r="D516" s="41"/>
      <c r="E516" s="41"/>
      <c r="F516" s="41"/>
      <c r="G516" s="41"/>
    </row>
    <row r="517" spans="3:7" x14ac:dyDescent="0.25">
      <c r="C517" s="41"/>
      <c r="D517" s="41"/>
      <c r="E517" s="41"/>
      <c r="F517" s="41"/>
      <c r="G517" s="41"/>
    </row>
    <row r="518" spans="3:7" x14ac:dyDescent="0.25">
      <c r="C518" s="41"/>
      <c r="D518" s="41"/>
      <c r="E518" s="41"/>
      <c r="F518" s="41"/>
      <c r="G518" s="41"/>
    </row>
    <row r="519" spans="3:7" x14ac:dyDescent="0.25">
      <c r="C519" s="41"/>
      <c r="D519" s="41"/>
      <c r="E519" s="41"/>
      <c r="F519" s="41"/>
      <c r="G519" s="41"/>
    </row>
    <row r="520" spans="3:7" x14ac:dyDescent="0.25">
      <c r="C520" s="41"/>
      <c r="D520" s="41"/>
      <c r="E520" s="41"/>
      <c r="F520" s="41"/>
      <c r="G520" s="41"/>
    </row>
    <row r="521" spans="3:7" x14ac:dyDescent="0.25">
      <c r="C521" s="41"/>
      <c r="D521" s="41"/>
      <c r="E521" s="41"/>
      <c r="F521" s="41"/>
      <c r="G521" s="41"/>
    </row>
    <row r="522" spans="3:7" x14ac:dyDescent="0.25">
      <c r="C522" s="41"/>
      <c r="D522" s="41"/>
      <c r="E522" s="41"/>
      <c r="F522" s="41"/>
      <c r="G522" s="41"/>
    </row>
    <row r="523" spans="3:7" x14ac:dyDescent="0.25">
      <c r="C523" s="41"/>
      <c r="D523" s="41"/>
      <c r="E523" s="41"/>
      <c r="F523" s="41"/>
      <c r="G523" s="41"/>
    </row>
    <row r="524" spans="3:7" x14ac:dyDescent="0.25">
      <c r="C524" s="41"/>
      <c r="D524" s="41"/>
      <c r="E524" s="41"/>
      <c r="F524" s="41"/>
      <c r="G524" s="41"/>
    </row>
    <row r="525" spans="3:7" x14ac:dyDescent="0.25">
      <c r="C525" s="41"/>
      <c r="D525" s="41"/>
      <c r="E525" s="41"/>
      <c r="F525" s="41"/>
      <c r="G525" s="41"/>
    </row>
    <row r="526" spans="3:7" x14ac:dyDescent="0.25">
      <c r="C526" s="41"/>
      <c r="D526" s="41"/>
      <c r="E526" s="41"/>
      <c r="F526" s="41"/>
      <c r="G526" s="41"/>
    </row>
    <row r="527" spans="3:7" x14ac:dyDescent="0.25">
      <c r="C527" s="41"/>
      <c r="D527" s="41"/>
      <c r="E527" s="41"/>
      <c r="F527" s="41"/>
      <c r="G527" s="41"/>
    </row>
    <row r="528" spans="3:7" x14ac:dyDescent="0.25">
      <c r="C528" s="41"/>
      <c r="D528" s="41"/>
      <c r="E528" s="41"/>
      <c r="F528" s="41"/>
      <c r="G528" s="41"/>
    </row>
    <row r="529" spans="3:7" x14ac:dyDescent="0.25">
      <c r="C529" s="41"/>
      <c r="D529" s="41"/>
      <c r="E529" s="41"/>
      <c r="F529" s="41"/>
      <c r="G529" s="41"/>
    </row>
    <row r="530" spans="3:7" x14ac:dyDescent="0.25">
      <c r="C530" s="41"/>
      <c r="D530" s="41"/>
      <c r="E530" s="41"/>
      <c r="F530" s="41"/>
      <c r="G530" s="41"/>
    </row>
    <row r="531" spans="3:7" x14ac:dyDescent="0.25">
      <c r="C531" s="41"/>
      <c r="D531" s="41"/>
      <c r="E531" s="41"/>
      <c r="F531" s="41"/>
      <c r="G531" s="41"/>
    </row>
    <row r="532" spans="3:7" x14ac:dyDescent="0.25">
      <c r="C532" s="41"/>
      <c r="D532" s="41"/>
      <c r="E532" s="41"/>
      <c r="F532" s="41"/>
      <c r="G532" s="41"/>
    </row>
    <row r="533" spans="3:7" x14ac:dyDescent="0.25">
      <c r="C533" s="41"/>
      <c r="D533" s="41"/>
      <c r="E533" s="41"/>
      <c r="F533" s="41"/>
      <c r="G533" s="41"/>
    </row>
    <row r="534" spans="3:7" x14ac:dyDescent="0.25">
      <c r="C534" s="41"/>
      <c r="D534" s="41"/>
      <c r="E534" s="41"/>
      <c r="F534" s="41"/>
      <c r="G534" s="41"/>
    </row>
    <row r="535" spans="3:7" x14ac:dyDescent="0.25">
      <c r="C535" s="41"/>
      <c r="D535" s="41"/>
      <c r="E535" s="41"/>
      <c r="F535" s="41"/>
      <c r="G535" s="41"/>
    </row>
    <row r="536" spans="3:7" x14ac:dyDescent="0.25">
      <c r="C536" s="41"/>
      <c r="D536" s="41"/>
      <c r="E536" s="41"/>
      <c r="F536" s="41"/>
      <c r="G536" s="41"/>
    </row>
    <row r="537" spans="3:7" x14ac:dyDescent="0.25">
      <c r="C537" s="41"/>
      <c r="D537" s="41"/>
      <c r="E537" s="41"/>
      <c r="F537" s="41"/>
      <c r="G537" s="41"/>
    </row>
    <row r="538" spans="3:7" x14ac:dyDescent="0.25">
      <c r="C538" s="41"/>
      <c r="D538" s="41"/>
      <c r="E538" s="41"/>
      <c r="F538" s="41"/>
      <c r="G538" s="41"/>
    </row>
    <row r="539" spans="3:7" x14ac:dyDescent="0.25">
      <c r="C539" s="41"/>
      <c r="D539" s="41"/>
      <c r="E539" s="41"/>
      <c r="F539" s="41"/>
      <c r="G539" s="41"/>
    </row>
    <row r="540" spans="3:7" x14ac:dyDescent="0.25">
      <c r="C540" s="41"/>
      <c r="D540" s="41"/>
      <c r="E540" s="41"/>
      <c r="F540" s="41"/>
      <c r="G540" s="41"/>
    </row>
    <row r="541" spans="3:7" x14ac:dyDescent="0.25">
      <c r="C541" s="41"/>
      <c r="D541" s="41"/>
      <c r="E541" s="41"/>
      <c r="F541" s="41"/>
      <c r="G541" s="41"/>
    </row>
    <row r="542" spans="3:7" x14ac:dyDescent="0.25">
      <c r="C542" s="41"/>
      <c r="D542" s="41"/>
      <c r="E542" s="41"/>
      <c r="F542" s="41"/>
      <c r="G542" s="41"/>
    </row>
    <row r="543" spans="3:7" x14ac:dyDescent="0.25">
      <c r="C543" s="41"/>
      <c r="D543" s="41"/>
      <c r="E543" s="41"/>
      <c r="F543" s="41"/>
      <c r="G543" s="41"/>
    </row>
    <row r="544" spans="3:7" x14ac:dyDescent="0.25">
      <c r="C544" s="41"/>
      <c r="D544" s="41"/>
      <c r="E544" s="41"/>
      <c r="F544" s="41"/>
      <c r="G544" s="41"/>
    </row>
    <row r="545" spans="3:7" x14ac:dyDescent="0.25">
      <c r="C545" s="41"/>
      <c r="D545" s="41"/>
      <c r="E545" s="41"/>
      <c r="F545" s="41"/>
      <c r="G545" s="41"/>
    </row>
    <row r="546" spans="3:7" x14ac:dyDescent="0.25">
      <c r="C546" s="41"/>
      <c r="D546" s="41"/>
      <c r="E546" s="41"/>
      <c r="F546" s="41"/>
      <c r="G546" s="41"/>
    </row>
    <row r="547" spans="3:7" x14ac:dyDescent="0.25">
      <c r="C547" s="41"/>
      <c r="D547" s="41"/>
      <c r="E547" s="41"/>
      <c r="F547" s="41"/>
      <c r="G547" s="41"/>
    </row>
    <row r="548" spans="3:7" x14ac:dyDescent="0.25">
      <c r="C548" s="41"/>
      <c r="D548" s="41"/>
      <c r="E548" s="41"/>
      <c r="F548" s="41"/>
      <c r="G548" s="41"/>
    </row>
    <row r="549" spans="3:7" x14ac:dyDescent="0.25">
      <c r="C549" s="41"/>
      <c r="D549" s="41"/>
      <c r="E549" s="41"/>
      <c r="F549" s="41"/>
      <c r="G549" s="41"/>
    </row>
    <row r="550" spans="3:7" x14ac:dyDescent="0.25">
      <c r="C550" s="41"/>
      <c r="D550" s="41"/>
      <c r="E550" s="41"/>
      <c r="F550" s="41"/>
      <c r="G550" s="41"/>
    </row>
    <row r="551" spans="3:7" x14ac:dyDescent="0.25">
      <c r="C551" s="41"/>
      <c r="D551" s="41"/>
      <c r="E551" s="41"/>
      <c r="F551" s="41"/>
      <c r="G551" s="41"/>
    </row>
    <row r="552" spans="3:7" x14ac:dyDescent="0.25">
      <c r="C552" s="41"/>
      <c r="D552" s="41"/>
      <c r="E552" s="41"/>
      <c r="F552" s="41"/>
      <c r="G552" s="41"/>
    </row>
    <row r="553" spans="3:7" x14ac:dyDescent="0.25">
      <c r="C553" s="41"/>
      <c r="D553" s="41"/>
      <c r="E553" s="41"/>
      <c r="F553" s="41"/>
      <c r="G553" s="41"/>
    </row>
    <row r="554" spans="3:7" x14ac:dyDescent="0.25">
      <c r="C554" s="41"/>
      <c r="D554" s="41"/>
      <c r="E554" s="41"/>
      <c r="F554" s="41"/>
      <c r="G554" s="41"/>
    </row>
    <row r="555" spans="3:7" x14ac:dyDescent="0.25">
      <c r="C555" s="41"/>
      <c r="D555" s="41"/>
      <c r="E555" s="41"/>
      <c r="F555" s="41"/>
      <c r="G555" s="41"/>
    </row>
    <row r="556" spans="3:7" x14ac:dyDescent="0.25">
      <c r="C556" s="41"/>
      <c r="D556" s="41"/>
      <c r="E556" s="41"/>
      <c r="F556" s="41"/>
      <c r="G556" s="41"/>
    </row>
    <row r="557" spans="3:7" x14ac:dyDescent="0.25">
      <c r="C557" s="41"/>
      <c r="D557" s="41"/>
      <c r="E557" s="41"/>
      <c r="F557" s="41"/>
      <c r="G557" s="41"/>
    </row>
    <row r="558" spans="3:7" x14ac:dyDescent="0.25">
      <c r="C558" s="41"/>
      <c r="D558" s="41"/>
      <c r="E558" s="41"/>
      <c r="F558" s="41"/>
      <c r="G558" s="41"/>
    </row>
    <row r="559" spans="3:7" x14ac:dyDescent="0.25">
      <c r="C559" s="41"/>
      <c r="D559" s="41"/>
      <c r="E559" s="41"/>
      <c r="F559" s="41"/>
      <c r="G559" s="41"/>
    </row>
    <row r="560" spans="3:7" x14ac:dyDescent="0.25">
      <c r="C560" s="41"/>
      <c r="D560" s="41"/>
      <c r="E560" s="41"/>
      <c r="F560" s="41"/>
      <c r="G560" s="41"/>
    </row>
    <row r="561" spans="3:7" x14ac:dyDescent="0.25">
      <c r="C561" s="41"/>
      <c r="D561" s="41"/>
      <c r="E561" s="41"/>
      <c r="F561" s="41"/>
      <c r="G561" s="41"/>
    </row>
    <row r="562" spans="3:7" x14ac:dyDescent="0.25">
      <c r="C562" s="41"/>
      <c r="D562" s="41"/>
      <c r="E562" s="41"/>
      <c r="F562" s="41"/>
      <c r="G562" s="41"/>
    </row>
    <row r="563" spans="3:7" x14ac:dyDescent="0.25">
      <c r="C563" s="41"/>
      <c r="D563" s="41"/>
      <c r="E563" s="41"/>
      <c r="F563" s="41"/>
      <c r="G563" s="41"/>
    </row>
    <row r="564" spans="3:7" x14ac:dyDescent="0.25">
      <c r="C564" s="41"/>
      <c r="D564" s="41"/>
      <c r="E564" s="41"/>
      <c r="F564" s="41"/>
      <c r="G564" s="41"/>
    </row>
    <row r="565" spans="3:7" x14ac:dyDescent="0.25">
      <c r="C565" s="41"/>
      <c r="D565" s="41"/>
      <c r="E565" s="41"/>
      <c r="F565" s="41"/>
      <c r="G565" s="41"/>
    </row>
    <row r="566" spans="3:7" x14ac:dyDescent="0.25">
      <c r="C566" s="41"/>
      <c r="D566" s="41"/>
      <c r="E566" s="41"/>
      <c r="F566" s="41"/>
      <c r="G566" s="41"/>
    </row>
    <row r="567" spans="3:7" x14ac:dyDescent="0.25">
      <c r="C567" s="41"/>
      <c r="D567" s="41"/>
      <c r="E567" s="41"/>
      <c r="F567" s="41"/>
      <c r="G567" s="41"/>
    </row>
    <row r="568" spans="3:7" x14ac:dyDescent="0.25">
      <c r="C568" s="41"/>
      <c r="D568" s="41"/>
      <c r="E568" s="41"/>
      <c r="F568" s="41"/>
      <c r="G568" s="41"/>
    </row>
    <row r="569" spans="3:7" x14ac:dyDescent="0.25">
      <c r="C569" s="41"/>
      <c r="D569" s="41"/>
      <c r="E569" s="41"/>
      <c r="F569" s="41"/>
      <c r="G569" s="41"/>
    </row>
    <row r="570" spans="3:7" x14ac:dyDescent="0.25">
      <c r="C570" s="41"/>
      <c r="D570" s="41"/>
      <c r="E570" s="41"/>
      <c r="F570" s="41"/>
      <c r="G570" s="41"/>
    </row>
    <row r="571" spans="3:7" x14ac:dyDescent="0.25">
      <c r="C571" s="41"/>
      <c r="D571" s="41"/>
      <c r="E571" s="41"/>
      <c r="F571" s="41"/>
      <c r="G571" s="41"/>
    </row>
    <row r="572" spans="3:7" x14ac:dyDescent="0.25">
      <c r="C572" s="41"/>
      <c r="D572" s="41"/>
      <c r="E572" s="41"/>
      <c r="F572" s="41"/>
      <c r="G572" s="41"/>
    </row>
    <row r="573" spans="3:7" x14ac:dyDescent="0.25">
      <c r="C573" s="41"/>
      <c r="D573" s="41"/>
      <c r="E573" s="41"/>
      <c r="F573" s="41"/>
      <c r="G573" s="41"/>
    </row>
    <row r="574" spans="3:7" x14ac:dyDescent="0.25">
      <c r="C574" s="41"/>
      <c r="D574" s="41"/>
      <c r="E574" s="41"/>
      <c r="F574" s="41"/>
      <c r="G574" s="41"/>
    </row>
    <row r="575" spans="3:7" x14ac:dyDescent="0.25">
      <c r="C575" s="41"/>
      <c r="D575" s="41"/>
      <c r="E575" s="41"/>
      <c r="F575" s="41"/>
      <c r="G575" s="41"/>
    </row>
    <row r="576" spans="3:7" x14ac:dyDescent="0.25">
      <c r="C576" s="41"/>
      <c r="D576" s="41"/>
      <c r="E576" s="41"/>
      <c r="F576" s="41"/>
      <c r="G576" s="41"/>
    </row>
    <row r="577" spans="3:7" x14ac:dyDescent="0.25">
      <c r="C577" s="41"/>
      <c r="D577" s="41"/>
      <c r="E577" s="41"/>
      <c r="F577" s="41"/>
      <c r="G577" s="41"/>
    </row>
    <row r="578" spans="3:7" x14ac:dyDescent="0.25">
      <c r="C578" s="41"/>
      <c r="D578" s="41"/>
      <c r="E578" s="41"/>
      <c r="F578" s="41"/>
      <c r="G578" s="41"/>
    </row>
    <row r="579" spans="3:7" x14ac:dyDescent="0.25">
      <c r="C579" s="41"/>
      <c r="D579" s="41"/>
      <c r="E579" s="41"/>
      <c r="F579" s="41"/>
      <c r="G579" s="41"/>
    </row>
    <row r="580" spans="3:7" x14ac:dyDescent="0.25">
      <c r="C580" s="41"/>
      <c r="D580" s="41"/>
      <c r="E580" s="41"/>
      <c r="F580" s="41"/>
      <c r="G580" s="41"/>
    </row>
    <row r="581" spans="3:7" x14ac:dyDescent="0.25">
      <c r="C581" s="41"/>
      <c r="D581" s="41"/>
      <c r="E581" s="41"/>
      <c r="F581" s="41"/>
      <c r="G581" s="41"/>
    </row>
    <row r="582" spans="3:7" x14ac:dyDescent="0.25">
      <c r="C582" s="41"/>
      <c r="D582" s="41"/>
      <c r="E582" s="41"/>
      <c r="F582" s="41"/>
      <c r="G582" s="41"/>
    </row>
    <row r="583" spans="3:7" x14ac:dyDescent="0.25">
      <c r="C583" s="41"/>
      <c r="D583" s="41"/>
      <c r="E583" s="41"/>
      <c r="F583" s="41"/>
      <c r="G583" s="41"/>
    </row>
    <row r="584" spans="3:7" x14ac:dyDescent="0.25">
      <c r="C584" s="41"/>
      <c r="D584" s="41"/>
      <c r="E584" s="41"/>
      <c r="F584" s="41"/>
      <c r="G584" s="41"/>
    </row>
    <row r="585" spans="3:7" x14ac:dyDescent="0.25">
      <c r="C585" s="41"/>
      <c r="D585" s="41"/>
      <c r="E585" s="41"/>
      <c r="F585" s="41"/>
      <c r="G585" s="41"/>
    </row>
    <row r="586" spans="3:7" x14ac:dyDescent="0.25">
      <c r="C586" s="41"/>
      <c r="D586" s="41"/>
      <c r="E586" s="41"/>
      <c r="F586" s="41"/>
      <c r="G586" s="41"/>
    </row>
    <row r="587" spans="3:7" x14ac:dyDescent="0.25">
      <c r="C587" s="41"/>
      <c r="D587" s="41"/>
      <c r="E587" s="41"/>
      <c r="F587" s="41"/>
      <c r="G587" s="41"/>
    </row>
    <row r="588" spans="3:7" x14ac:dyDescent="0.25">
      <c r="C588" s="41"/>
      <c r="D588" s="41"/>
      <c r="E588" s="41"/>
      <c r="F588" s="41"/>
      <c r="G588" s="41"/>
    </row>
    <row r="589" spans="3:7" x14ac:dyDescent="0.25">
      <c r="C589" s="41"/>
      <c r="D589" s="41"/>
      <c r="E589" s="41"/>
      <c r="F589" s="41"/>
      <c r="G589" s="41"/>
    </row>
    <row r="590" spans="3:7" x14ac:dyDescent="0.25">
      <c r="C590" s="41"/>
      <c r="D590" s="41"/>
      <c r="E590" s="41"/>
      <c r="F590" s="41"/>
      <c r="G590" s="41"/>
    </row>
    <row r="591" spans="3:7" x14ac:dyDescent="0.25">
      <c r="C591" s="41"/>
      <c r="D591" s="41"/>
      <c r="E591" s="41"/>
      <c r="F591" s="41"/>
      <c r="G591" s="41"/>
    </row>
    <row r="592" spans="3:7" x14ac:dyDescent="0.25">
      <c r="C592" s="41"/>
      <c r="D592" s="41"/>
      <c r="E592" s="41"/>
      <c r="F592" s="41"/>
      <c r="G592" s="41"/>
    </row>
    <row r="593" spans="3:7" x14ac:dyDescent="0.25">
      <c r="C593" s="41"/>
      <c r="D593" s="41"/>
      <c r="E593" s="41"/>
      <c r="F593" s="41"/>
      <c r="G593" s="41"/>
    </row>
    <row r="594" spans="3:7" x14ac:dyDescent="0.25">
      <c r="C594" s="41"/>
      <c r="D594" s="41"/>
      <c r="E594" s="41"/>
      <c r="F594" s="41"/>
      <c r="G594" s="41"/>
    </row>
    <row r="595" spans="3:7" x14ac:dyDescent="0.25">
      <c r="C595" s="41"/>
      <c r="D595" s="41"/>
      <c r="E595" s="41"/>
      <c r="F595" s="41"/>
      <c r="G595" s="41"/>
    </row>
    <row r="596" spans="3:7" x14ac:dyDescent="0.25">
      <c r="C596" s="41"/>
      <c r="D596" s="41"/>
      <c r="E596" s="41"/>
      <c r="F596" s="41"/>
      <c r="G596" s="41"/>
    </row>
    <row r="597" spans="3:7" x14ac:dyDescent="0.25">
      <c r="C597" s="41"/>
      <c r="D597" s="41"/>
      <c r="E597" s="41"/>
      <c r="F597" s="41"/>
      <c r="G597" s="41"/>
    </row>
    <row r="598" spans="3:7" x14ac:dyDescent="0.25">
      <c r="C598" s="41"/>
      <c r="D598" s="41"/>
      <c r="E598" s="41"/>
      <c r="F598" s="41"/>
      <c r="G598" s="41"/>
    </row>
    <row r="599" spans="3:7" x14ac:dyDescent="0.25">
      <c r="C599" s="41"/>
      <c r="D599" s="41"/>
      <c r="E599" s="41"/>
      <c r="F599" s="41"/>
      <c r="G599" s="41"/>
    </row>
    <row r="600" spans="3:7" x14ac:dyDescent="0.25">
      <c r="C600" s="41"/>
      <c r="D600" s="41"/>
      <c r="E600" s="41"/>
      <c r="F600" s="41"/>
      <c r="G600" s="41"/>
    </row>
    <row r="601" spans="3:7" x14ac:dyDescent="0.25">
      <c r="C601" s="41"/>
      <c r="D601" s="41"/>
      <c r="E601" s="41"/>
      <c r="F601" s="41"/>
      <c r="G601" s="41"/>
    </row>
    <row r="602" spans="3:7" x14ac:dyDescent="0.25">
      <c r="C602" s="41"/>
      <c r="D602" s="41"/>
      <c r="E602" s="41"/>
      <c r="F602" s="41"/>
      <c r="G602" s="41"/>
    </row>
    <row r="603" spans="3:7" x14ac:dyDescent="0.25">
      <c r="C603" s="41"/>
      <c r="D603" s="41"/>
      <c r="E603" s="41"/>
      <c r="F603" s="41"/>
      <c r="G603" s="41"/>
    </row>
    <row r="604" spans="3:7" x14ac:dyDescent="0.25">
      <c r="C604" s="41"/>
      <c r="D604" s="41"/>
      <c r="E604" s="41"/>
      <c r="F604" s="41"/>
      <c r="G604" s="41"/>
    </row>
    <row r="605" spans="3:7" x14ac:dyDescent="0.25">
      <c r="C605" s="41"/>
      <c r="D605" s="41"/>
      <c r="E605" s="41"/>
      <c r="F605" s="41"/>
      <c r="G605" s="41"/>
    </row>
    <row r="606" spans="3:7" x14ac:dyDescent="0.25">
      <c r="C606" s="41"/>
      <c r="D606" s="41"/>
      <c r="E606" s="41"/>
      <c r="F606" s="41"/>
      <c r="G606" s="41"/>
    </row>
    <row r="607" spans="3:7" x14ac:dyDescent="0.25">
      <c r="C607" s="41"/>
      <c r="D607" s="41"/>
      <c r="E607" s="41"/>
      <c r="F607" s="41"/>
      <c r="G607" s="41"/>
    </row>
    <row r="608" spans="3:7" x14ac:dyDescent="0.25">
      <c r="C608" s="41"/>
      <c r="D608" s="41"/>
      <c r="E608" s="41"/>
      <c r="F608" s="41"/>
      <c r="G608" s="41"/>
    </row>
    <row r="609" spans="3:7" x14ac:dyDescent="0.25">
      <c r="C609" s="41"/>
      <c r="D609" s="41"/>
      <c r="E609" s="41"/>
      <c r="F609" s="41"/>
      <c r="G609" s="41"/>
    </row>
    <row r="610" spans="3:7" x14ac:dyDescent="0.25">
      <c r="C610" s="41"/>
      <c r="D610" s="41"/>
      <c r="E610" s="41"/>
      <c r="F610" s="41"/>
      <c r="G610" s="41"/>
    </row>
    <row r="611" spans="3:7" x14ac:dyDescent="0.25">
      <c r="C611" s="41"/>
      <c r="D611" s="41"/>
      <c r="E611" s="41"/>
      <c r="F611" s="41"/>
      <c r="G611" s="41"/>
    </row>
    <row r="612" spans="3:7" x14ac:dyDescent="0.25">
      <c r="C612" s="41"/>
      <c r="D612" s="41"/>
      <c r="E612" s="41"/>
      <c r="F612" s="41"/>
      <c r="G612" s="41"/>
    </row>
    <row r="613" spans="3:7" x14ac:dyDescent="0.25">
      <c r="C613" s="41"/>
      <c r="D613" s="41"/>
      <c r="E613" s="41"/>
      <c r="F613" s="41"/>
      <c r="G613" s="41"/>
    </row>
    <row r="614" spans="3:7" x14ac:dyDescent="0.25">
      <c r="C614" s="41"/>
      <c r="D614" s="41"/>
      <c r="E614" s="41"/>
      <c r="F614" s="41"/>
      <c r="G614" s="41"/>
    </row>
    <row r="615" spans="3:7" x14ac:dyDescent="0.25">
      <c r="C615" s="41"/>
      <c r="D615" s="41"/>
      <c r="E615" s="41"/>
      <c r="F615" s="41"/>
      <c r="G615" s="41"/>
    </row>
    <row r="616" spans="3:7" x14ac:dyDescent="0.25">
      <c r="C616" s="41"/>
      <c r="D616" s="41"/>
      <c r="E616" s="41"/>
      <c r="F616" s="41"/>
      <c r="G616" s="41"/>
    </row>
    <row r="617" spans="3:7" x14ac:dyDescent="0.25">
      <c r="C617" s="41"/>
      <c r="D617" s="41"/>
      <c r="E617" s="41"/>
      <c r="F617" s="41"/>
      <c r="G617" s="41"/>
    </row>
    <row r="618" spans="3:7" x14ac:dyDescent="0.25">
      <c r="C618" s="41"/>
      <c r="D618" s="41"/>
      <c r="E618" s="41"/>
      <c r="F618" s="41"/>
      <c r="G618" s="41"/>
    </row>
    <row r="619" spans="3:7" x14ac:dyDescent="0.25">
      <c r="C619" s="41"/>
      <c r="D619" s="41"/>
      <c r="E619" s="41"/>
      <c r="F619" s="41"/>
      <c r="G619" s="41"/>
    </row>
    <row r="620" spans="3:7" x14ac:dyDescent="0.25">
      <c r="C620" s="41"/>
      <c r="D620" s="41"/>
      <c r="E620" s="41"/>
      <c r="F620" s="41"/>
      <c r="G620" s="41"/>
    </row>
    <row r="621" spans="3:7" x14ac:dyDescent="0.25">
      <c r="C621" s="41"/>
      <c r="D621" s="41"/>
      <c r="E621" s="41"/>
      <c r="F621" s="41"/>
      <c r="G621" s="41"/>
    </row>
    <row r="622" spans="3:7" x14ac:dyDescent="0.25">
      <c r="C622" s="41"/>
      <c r="D622" s="41"/>
      <c r="E622" s="41"/>
      <c r="F622" s="41"/>
      <c r="G622" s="41"/>
    </row>
    <row r="623" spans="3:7" x14ac:dyDescent="0.25">
      <c r="C623" s="41"/>
      <c r="D623" s="41"/>
      <c r="E623" s="41"/>
      <c r="F623" s="41"/>
      <c r="G623" s="41"/>
    </row>
    <row r="624" spans="3:7" x14ac:dyDescent="0.25">
      <c r="C624" s="41"/>
      <c r="D624" s="41"/>
      <c r="E624" s="41"/>
      <c r="F624" s="41"/>
      <c r="G624" s="41"/>
    </row>
    <row r="625" spans="3:7" x14ac:dyDescent="0.25">
      <c r="C625" s="41"/>
      <c r="D625" s="41"/>
      <c r="E625" s="41"/>
      <c r="F625" s="41"/>
      <c r="G625" s="41"/>
    </row>
    <row r="626" spans="3:7" x14ac:dyDescent="0.25">
      <c r="C626" s="41"/>
      <c r="D626" s="41"/>
      <c r="E626" s="41"/>
      <c r="F626" s="41"/>
      <c r="G626" s="41"/>
    </row>
    <row r="627" spans="3:7" x14ac:dyDescent="0.25">
      <c r="C627" s="41"/>
      <c r="D627" s="41"/>
      <c r="E627" s="41"/>
      <c r="F627" s="41"/>
      <c r="G627" s="41"/>
    </row>
    <row r="628" spans="3:7" x14ac:dyDescent="0.25">
      <c r="C628" s="41"/>
      <c r="D628" s="41"/>
      <c r="E628" s="41"/>
      <c r="F628" s="41"/>
      <c r="G628" s="41"/>
    </row>
    <row r="629" spans="3:7" x14ac:dyDescent="0.25">
      <c r="C629" s="41"/>
      <c r="D629" s="41"/>
      <c r="E629" s="41"/>
      <c r="F629" s="41"/>
      <c r="G629" s="41"/>
    </row>
    <row r="630" spans="3:7" x14ac:dyDescent="0.25">
      <c r="C630" s="41"/>
      <c r="D630" s="41"/>
      <c r="E630" s="41"/>
      <c r="F630" s="41"/>
      <c r="G630" s="41"/>
    </row>
    <row r="631" spans="3:7" x14ac:dyDescent="0.25">
      <c r="C631" s="41"/>
      <c r="D631" s="41"/>
      <c r="E631" s="41"/>
      <c r="F631" s="41"/>
      <c r="G631" s="41"/>
    </row>
    <row r="632" spans="3:7" x14ac:dyDescent="0.25">
      <c r="C632" s="41"/>
      <c r="D632" s="41"/>
      <c r="E632" s="41"/>
      <c r="F632" s="41"/>
      <c r="G632" s="41"/>
    </row>
    <row r="633" spans="3:7" x14ac:dyDescent="0.25">
      <c r="C633" s="41"/>
      <c r="D633" s="41"/>
      <c r="E633" s="41"/>
      <c r="F633" s="41"/>
      <c r="G633" s="41"/>
    </row>
    <row r="634" spans="3:7" x14ac:dyDescent="0.25">
      <c r="C634" s="41"/>
      <c r="D634" s="41"/>
      <c r="E634" s="41"/>
      <c r="F634" s="41"/>
      <c r="G634" s="41"/>
    </row>
    <row r="635" spans="3:7" x14ac:dyDescent="0.25">
      <c r="C635" s="41"/>
      <c r="D635" s="41"/>
      <c r="E635" s="41"/>
      <c r="F635" s="41"/>
      <c r="G635" s="41"/>
    </row>
    <row r="636" spans="3:7" x14ac:dyDescent="0.25">
      <c r="C636" s="41"/>
      <c r="D636" s="41"/>
      <c r="E636" s="41"/>
      <c r="F636" s="41"/>
      <c r="G636" s="41"/>
    </row>
    <row r="637" spans="3:7" x14ac:dyDescent="0.25">
      <c r="C637" s="41"/>
      <c r="D637" s="41"/>
      <c r="E637" s="41"/>
      <c r="F637" s="41"/>
      <c r="G637" s="41"/>
    </row>
    <row r="638" spans="3:7" x14ac:dyDescent="0.25">
      <c r="C638" s="41"/>
      <c r="D638" s="41"/>
      <c r="E638" s="41"/>
      <c r="F638" s="41"/>
      <c r="G638" s="41"/>
    </row>
    <row r="639" spans="3:7" x14ac:dyDescent="0.25">
      <c r="C639" s="41"/>
      <c r="D639" s="41"/>
      <c r="E639" s="41"/>
      <c r="F639" s="41"/>
      <c r="G639" s="41"/>
    </row>
    <row r="640" spans="3:7" x14ac:dyDescent="0.25">
      <c r="C640" s="41"/>
      <c r="D640" s="41"/>
      <c r="E640" s="41"/>
      <c r="F640" s="41"/>
      <c r="G640" s="41"/>
    </row>
    <row r="641" spans="3:7" x14ac:dyDescent="0.25">
      <c r="C641" s="41"/>
      <c r="D641" s="41"/>
      <c r="E641" s="41"/>
      <c r="F641" s="41"/>
      <c r="G641" s="41"/>
    </row>
    <row r="642" spans="3:7" x14ac:dyDescent="0.25">
      <c r="C642" s="41"/>
      <c r="D642" s="41"/>
      <c r="E642" s="41"/>
      <c r="F642" s="41"/>
      <c r="G642" s="41"/>
    </row>
    <row r="643" spans="3:7" x14ac:dyDescent="0.25">
      <c r="C643" s="41"/>
      <c r="D643" s="41"/>
      <c r="E643" s="41"/>
      <c r="F643" s="41"/>
      <c r="G643" s="41"/>
    </row>
    <row r="644" spans="3:7" x14ac:dyDescent="0.25">
      <c r="C644" s="41"/>
      <c r="D644" s="41"/>
      <c r="E644" s="41"/>
      <c r="F644" s="41"/>
      <c r="G644" s="41"/>
    </row>
    <row r="645" spans="3:7" x14ac:dyDescent="0.25">
      <c r="C645" s="41"/>
      <c r="D645" s="41"/>
      <c r="E645" s="41"/>
      <c r="F645" s="41"/>
      <c r="G645" s="41"/>
    </row>
    <row r="646" spans="3:7" x14ac:dyDescent="0.25">
      <c r="C646" s="41"/>
      <c r="D646" s="41"/>
      <c r="E646" s="41"/>
      <c r="F646" s="41"/>
      <c r="G646" s="41"/>
    </row>
    <row r="647" spans="3:7" x14ac:dyDescent="0.25">
      <c r="C647" s="41"/>
      <c r="D647" s="41"/>
      <c r="E647" s="41"/>
      <c r="F647" s="41"/>
      <c r="G647" s="41"/>
    </row>
    <row r="648" spans="3:7" x14ac:dyDescent="0.25">
      <c r="C648" s="41"/>
      <c r="D648" s="41"/>
      <c r="E648" s="41"/>
      <c r="F648" s="41"/>
      <c r="G648" s="41"/>
    </row>
    <row r="649" spans="3:7" x14ac:dyDescent="0.25">
      <c r="C649" s="41"/>
      <c r="D649" s="41"/>
      <c r="E649" s="41"/>
      <c r="F649" s="41"/>
      <c r="G649" s="41"/>
    </row>
    <row r="650" spans="3:7" x14ac:dyDescent="0.25">
      <c r="C650" s="41"/>
      <c r="D650" s="41"/>
      <c r="E650" s="41"/>
      <c r="F650" s="41"/>
      <c r="G650" s="41"/>
    </row>
    <row r="651" spans="3:7" x14ac:dyDescent="0.25">
      <c r="C651" s="41"/>
      <c r="D651" s="41"/>
      <c r="E651" s="41"/>
      <c r="F651" s="41"/>
      <c r="G651" s="41"/>
    </row>
    <row r="652" spans="3:7" x14ac:dyDescent="0.25">
      <c r="C652" s="41"/>
      <c r="D652" s="41"/>
      <c r="E652" s="41"/>
      <c r="F652" s="41"/>
      <c r="G652" s="41"/>
    </row>
    <row r="653" spans="3:7" x14ac:dyDescent="0.25">
      <c r="C653" s="41"/>
      <c r="D653" s="41"/>
      <c r="E653" s="41"/>
      <c r="F653" s="41"/>
      <c r="G653" s="41"/>
    </row>
    <row r="654" spans="3:7" x14ac:dyDescent="0.25">
      <c r="C654" s="41"/>
      <c r="D654" s="41"/>
      <c r="E654" s="41"/>
      <c r="F654" s="41"/>
      <c r="G654" s="41"/>
    </row>
    <row r="655" spans="3:7" x14ac:dyDescent="0.25">
      <c r="C655" s="41"/>
      <c r="D655" s="41"/>
      <c r="E655" s="41"/>
      <c r="F655" s="41"/>
      <c r="G655" s="41"/>
    </row>
    <row r="656" spans="3:7" x14ac:dyDescent="0.25">
      <c r="C656" s="41"/>
      <c r="D656" s="41"/>
      <c r="E656" s="41"/>
      <c r="F656" s="41"/>
      <c r="G656" s="41"/>
    </row>
    <row r="657" spans="3:7" x14ac:dyDescent="0.25">
      <c r="C657" s="41"/>
      <c r="D657" s="41"/>
      <c r="E657" s="41"/>
      <c r="F657" s="41"/>
      <c r="G657" s="41"/>
    </row>
    <row r="658" spans="3:7" x14ac:dyDescent="0.25">
      <c r="C658" s="41"/>
      <c r="D658" s="41"/>
      <c r="E658" s="41"/>
      <c r="F658" s="41"/>
      <c r="G658" s="41"/>
    </row>
    <row r="659" spans="3:7" x14ac:dyDescent="0.25">
      <c r="C659" s="41"/>
      <c r="D659" s="41"/>
      <c r="E659" s="41"/>
      <c r="F659" s="41"/>
      <c r="G659" s="41"/>
    </row>
    <row r="660" spans="3:7" x14ac:dyDescent="0.25">
      <c r="C660" s="41"/>
      <c r="D660" s="41"/>
      <c r="E660" s="41"/>
      <c r="F660" s="41"/>
      <c r="G660" s="41"/>
    </row>
    <row r="661" spans="3:7" x14ac:dyDescent="0.25">
      <c r="C661" s="41"/>
      <c r="D661" s="41"/>
      <c r="E661" s="41"/>
      <c r="F661" s="41"/>
      <c r="G661" s="41"/>
    </row>
    <row r="662" spans="3:7" x14ac:dyDescent="0.25">
      <c r="C662" s="41"/>
      <c r="D662" s="41"/>
      <c r="E662" s="41"/>
      <c r="F662" s="41"/>
      <c r="G662" s="41"/>
    </row>
    <row r="663" spans="3:7" x14ac:dyDescent="0.25">
      <c r="C663" s="41"/>
      <c r="D663" s="41"/>
      <c r="E663" s="41"/>
      <c r="F663" s="41"/>
      <c r="G663" s="41"/>
    </row>
    <row r="664" spans="3:7" x14ac:dyDescent="0.25">
      <c r="C664" s="41"/>
      <c r="D664" s="41"/>
      <c r="E664" s="41"/>
      <c r="F664" s="41"/>
      <c r="G664" s="41"/>
    </row>
    <row r="665" spans="3:7" x14ac:dyDescent="0.25">
      <c r="C665" s="41"/>
      <c r="D665" s="41"/>
      <c r="E665" s="41"/>
      <c r="F665" s="41"/>
      <c r="G665" s="41"/>
    </row>
    <row r="666" spans="3:7" x14ac:dyDescent="0.25">
      <c r="C666" s="41"/>
      <c r="D666" s="41"/>
      <c r="E666" s="41"/>
      <c r="F666" s="41"/>
      <c r="G666" s="41"/>
    </row>
    <row r="667" spans="3:7" x14ac:dyDescent="0.25">
      <c r="C667" s="41"/>
      <c r="D667" s="41"/>
      <c r="E667" s="41"/>
      <c r="F667" s="41"/>
      <c r="G667" s="41"/>
    </row>
    <row r="668" spans="3:7" x14ac:dyDescent="0.25">
      <c r="C668" s="41"/>
      <c r="D668" s="41"/>
      <c r="E668" s="41"/>
      <c r="F668" s="41"/>
      <c r="G668" s="41"/>
    </row>
    <row r="669" spans="3:7" x14ac:dyDescent="0.25">
      <c r="C669" s="41"/>
      <c r="D669" s="41"/>
      <c r="E669" s="41"/>
      <c r="F669" s="41"/>
      <c r="G669" s="41"/>
    </row>
    <row r="670" spans="3:7" x14ac:dyDescent="0.25">
      <c r="C670" s="41"/>
      <c r="D670" s="41"/>
      <c r="E670" s="41"/>
      <c r="F670" s="41"/>
      <c r="G670" s="41"/>
    </row>
    <row r="671" spans="3:7" x14ac:dyDescent="0.25">
      <c r="C671" s="41"/>
      <c r="D671" s="41"/>
      <c r="E671" s="41"/>
      <c r="F671" s="41"/>
      <c r="G671" s="41"/>
    </row>
    <row r="672" spans="3:7" x14ac:dyDescent="0.25">
      <c r="C672" s="41"/>
      <c r="D672" s="41"/>
      <c r="E672" s="41"/>
      <c r="F672" s="41"/>
      <c r="G672" s="41"/>
    </row>
    <row r="673" spans="3:7" x14ac:dyDescent="0.25">
      <c r="C673" s="41"/>
      <c r="D673" s="41"/>
      <c r="E673" s="41"/>
      <c r="F673" s="41"/>
      <c r="G673" s="41"/>
    </row>
    <row r="674" spans="3:7" x14ac:dyDescent="0.25">
      <c r="C674" s="41"/>
      <c r="D674" s="41"/>
      <c r="E674" s="41"/>
      <c r="F674" s="41"/>
      <c r="G674" s="41"/>
    </row>
    <row r="675" spans="3:7" x14ac:dyDescent="0.25">
      <c r="C675" s="41"/>
      <c r="D675" s="41"/>
      <c r="E675" s="41"/>
      <c r="F675" s="41"/>
      <c r="G675" s="41"/>
    </row>
    <row r="676" spans="3:7" x14ac:dyDescent="0.25">
      <c r="C676" s="41"/>
      <c r="D676" s="41"/>
      <c r="E676" s="41"/>
      <c r="F676" s="41"/>
      <c r="G676" s="41"/>
    </row>
    <row r="677" spans="3:7" x14ac:dyDescent="0.25">
      <c r="C677" s="41"/>
      <c r="D677" s="41"/>
      <c r="E677" s="41"/>
      <c r="F677" s="41"/>
      <c r="G677" s="41"/>
    </row>
    <row r="678" spans="3:7" x14ac:dyDescent="0.25">
      <c r="C678" s="41"/>
      <c r="D678" s="41"/>
      <c r="E678" s="41"/>
      <c r="F678" s="41"/>
      <c r="G678" s="41"/>
    </row>
    <row r="679" spans="3:7" x14ac:dyDescent="0.25">
      <c r="C679" s="41"/>
      <c r="D679" s="41"/>
      <c r="E679" s="41"/>
      <c r="F679" s="41"/>
      <c r="G679" s="41"/>
    </row>
    <row r="680" spans="3:7" x14ac:dyDescent="0.25">
      <c r="C680" s="41"/>
      <c r="D680" s="41"/>
      <c r="E680" s="41"/>
      <c r="F680" s="41"/>
      <c r="G680" s="41"/>
    </row>
    <row r="681" spans="3:7" x14ac:dyDescent="0.25">
      <c r="C681" s="41"/>
      <c r="D681" s="41"/>
      <c r="E681" s="41"/>
      <c r="F681" s="41"/>
      <c r="G681" s="41"/>
    </row>
    <row r="682" spans="3:7" x14ac:dyDescent="0.25">
      <c r="C682" s="41"/>
      <c r="D682" s="41"/>
      <c r="E682" s="41"/>
      <c r="F682" s="41"/>
      <c r="G682" s="41"/>
    </row>
    <row r="683" spans="3:7" x14ac:dyDescent="0.25">
      <c r="C683" s="41"/>
      <c r="D683" s="41"/>
      <c r="E683" s="41"/>
      <c r="F683" s="41"/>
      <c r="G683" s="41"/>
    </row>
    <row r="684" spans="3:7" x14ac:dyDescent="0.25">
      <c r="C684" s="41"/>
      <c r="D684" s="41"/>
      <c r="E684" s="41"/>
      <c r="F684" s="41"/>
      <c r="G684" s="41"/>
    </row>
    <row r="685" spans="3:7" x14ac:dyDescent="0.25">
      <c r="C685" s="41"/>
      <c r="D685" s="41"/>
      <c r="E685" s="41"/>
      <c r="F685" s="41"/>
      <c r="G685" s="41"/>
    </row>
    <row r="686" spans="3:7" x14ac:dyDescent="0.25">
      <c r="C686" s="41"/>
      <c r="D686" s="41"/>
      <c r="E686" s="41"/>
      <c r="F686" s="41"/>
      <c r="G686" s="41"/>
    </row>
    <row r="687" spans="3:7" x14ac:dyDescent="0.25">
      <c r="C687" s="41"/>
      <c r="D687" s="41"/>
      <c r="E687" s="41"/>
      <c r="F687" s="41"/>
      <c r="G687" s="41"/>
    </row>
    <row r="688" spans="3:7" x14ac:dyDescent="0.25">
      <c r="C688" s="41"/>
      <c r="D688" s="41"/>
      <c r="E688" s="41"/>
      <c r="F688" s="41"/>
      <c r="G688" s="41"/>
    </row>
    <row r="689" spans="3:7" x14ac:dyDescent="0.25">
      <c r="C689" s="41"/>
      <c r="D689" s="41"/>
      <c r="E689" s="41"/>
      <c r="F689" s="41"/>
      <c r="G689" s="41"/>
    </row>
    <row r="690" spans="3:7" x14ac:dyDescent="0.25">
      <c r="C690" s="41"/>
      <c r="D690" s="41"/>
      <c r="E690" s="41"/>
      <c r="F690" s="41"/>
      <c r="G690" s="41"/>
    </row>
    <row r="691" spans="3:7" x14ac:dyDescent="0.25">
      <c r="C691" s="41"/>
      <c r="D691" s="41"/>
      <c r="E691" s="41"/>
      <c r="F691" s="41"/>
      <c r="G691" s="41"/>
    </row>
    <row r="692" spans="3:7" x14ac:dyDescent="0.25">
      <c r="C692" s="41"/>
      <c r="D692" s="41"/>
      <c r="E692" s="41"/>
      <c r="F692" s="41"/>
      <c r="G692" s="41"/>
    </row>
    <row r="693" spans="3:7" x14ac:dyDescent="0.25">
      <c r="C693" s="41"/>
      <c r="D693" s="41"/>
      <c r="E693" s="41"/>
      <c r="F693" s="41"/>
      <c r="G693" s="41"/>
    </row>
    <row r="694" spans="3:7" x14ac:dyDescent="0.25">
      <c r="C694" s="41"/>
      <c r="D694" s="41"/>
      <c r="E694" s="41"/>
      <c r="F694" s="41"/>
      <c r="G694" s="41"/>
    </row>
    <row r="695" spans="3:7" x14ac:dyDescent="0.25">
      <c r="C695" s="41"/>
      <c r="D695" s="41"/>
      <c r="E695" s="41"/>
      <c r="F695" s="41"/>
      <c r="G695" s="41"/>
    </row>
    <row r="696" spans="3:7" x14ac:dyDescent="0.25">
      <c r="C696" s="41"/>
      <c r="D696" s="41"/>
      <c r="E696" s="41"/>
      <c r="F696" s="41"/>
      <c r="G696" s="41"/>
    </row>
    <row r="697" spans="3:7" x14ac:dyDescent="0.25">
      <c r="C697" s="41"/>
      <c r="D697" s="41"/>
      <c r="E697" s="41"/>
      <c r="F697" s="41"/>
      <c r="G697" s="41"/>
    </row>
    <row r="698" spans="3:7" x14ac:dyDescent="0.25">
      <c r="C698" s="41"/>
      <c r="D698" s="41"/>
      <c r="E698" s="41"/>
      <c r="F698" s="41"/>
      <c r="G698" s="41"/>
    </row>
    <row r="699" spans="3:7" x14ac:dyDescent="0.25">
      <c r="C699" s="41"/>
      <c r="D699" s="41"/>
      <c r="E699" s="41"/>
      <c r="F699" s="41"/>
      <c r="G699" s="41"/>
    </row>
    <row r="700" spans="3:7" x14ac:dyDescent="0.25">
      <c r="C700" s="41"/>
      <c r="D700" s="41"/>
      <c r="E700" s="41"/>
      <c r="F700" s="41"/>
      <c r="G700" s="41"/>
    </row>
    <row r="701" spans="3:7" x14ac:dyDescent="0.25">
      <c r="C701" s="41"/>
      <c r="D701" s="41"/>
      <c r="E701" s="41"/>
      <c r="F701" s="41"/>
      <c r="G701" s="41"/>
    </row>
    <row r="702" spans="3:7" x14ac:dyDescent="0.25">
      <c r="C702" s="41"/>
      <c r="D702" s="41"/>
      <c r="E702" s="41"/>
      <c r="F702" s="41"/>
      <c r="G702" s="41"/>
    </row>
    <row r="703" spans="3:7" x14ac:dyDescent="0.25">
      <c r="C703" s="41"/>
      <c r="D703" s="41"/>
      <c r="E703" s="41"/>
      <c r="F703" s="41"/>
      <c r="G703" s="41"/>
    </row>
    <row r="704" spans="3:7" x14ac:dyDescent="0.25">
      <c r="C704" s="41"/>
      <c r="D704" s="41"/>
      <c r="E704" s="41"/>
      <c r="F704" s="41"/>
      <c r="G704" s="41"/>
    </row>
    <row r="705" spans="3:7" x14ac:dyDescent="0.25">
      <c r="C705" s="41"/>
      <c r="D705" s="41"/>
      <c r="E705" s="41"/>
      <c r="F705" s="41"/>
      <c r="G705" s="41"/>
    </row>
    <row r="706" spans="3:7" x14ac:dyDescent="0.25">
      <c r="C706" s="41"/>
      <c r="D706" s="41"/>
      <c r="E706" s="41"/>
      <c r="F706" s="41"/>
      <c r="G706" s="41"/>
    </row>
    <row r="707" spans="3:7" x14ac:dyDescent="0.25">
      <c r="C707" s="41"/>
      <c r="D707" s="41"/>
      <c r="E707" s="41"/>
      <c r="F707" s="41"/>
      <c r="G707" s="41"/>
    </row>
    <row r="708" spans="3:7" x14ac:dyDescent="0.25">
      <c r="C708" s="41"/>
      <c r="D708" s="41"/>
      <c r="E708" s="41"/>
      <c r="F708" s="41"/>
      <c r="G708" s="41"/>
    </row>
    <row r="709" spans="3:7" x14ac:dyDescent="0.25">
      <c r="C709" s="41"/>
      <c r="D709" s="41"/>
      <c r="E709" s="41"/>
      <c r="F709" s="41"/>
      <c r="G709" s="41"/>
    </row>
    <row r="710" spans="3:7" x14ac:dyDescent="0.25">
      <c r="C710" s="41"/>
      <c r="D710" s="41"/>
      <c r="E710" s="41"/>
      <c r="F710" s="41"/>
      <c r="G710" s="41"/>
    </row>
    <row r="711" spans="3:7" x14ac:dyDescent="0.25">
      <c r="C711" s="41"/>
      <c r="D711" s="41"/>
      <c r="E711" s="41"/>
      <c r="F711" s="41"/>
      <c r="G711" s="41"/>
    </row>
    <row r="712" spans="3:7" x14ac:dyDescent="0.25">
      <c r="C712" s="41"/>
      <c r="D712" s="41"/>
      <c r="E712" s="41"/>
      <c r="F712" s="41"/>
      <c r="G712" s="41"/>
    </row>
    <row r="713" spans="3:7" x14ac:dyDescent="0.25">
      <c r="C713" s="41"/>
      <c r="D713" s="41"/>
      <c r="E713" s="41"/>
      <c r="F713" s="41"/>
      <c r="G713" s="41"/>
    </row>
    <row r="714" spans="3:7" x14ac:dyDescent="0.25">
      <c r="C714" s="41"/>
      <c r="D714" s="41"/>
      <c r="E714" s="41"/>
      <c r="F714" s="41"/>
      <c r="G714" s="41"/>
    </row>
    <row r="715" spans="3:7" x14ac:dyDescent="0.25">
      <c r="C715" s="41"/>
      <c r="D715" s="41"/>
      <c r="E715" s="41"/>
      <c r="F715" s="41"/>
      <c r="G715" s="41"/>
    </row>
    <row r="716" spans="3:7" x14ac:dyDescent="0.25">
      <c r="C716" s="41"/>
      <c r="D716" s="41"/>
      <c r="E716" s="41"/>
      <c r="F716" s="41"/>
      <c r="G716" s="41"/>
    </row>
    <row r="717" spans="3:7" x14ac:dyDescent="0.25">
      <c r="C717" s="41"/>
      <c r="D717" s="41"/>
      <c r="E717" s="41"/>
      <c r="F717" s="41"/>
      <c r="G717" s="41"/>
    </row>
    <row r="718" spans="3:7" x14ac:dyDescent="0.25">
      <c r="C718" s="41"/>
      <c r="D718" s="41"/>
      <c r="E718" s="41"/>
      <c r="F718" s="41"/>
      <c r="G718" s="41"/>
    </row>
    <row r="719" spans="3:7" x14ac:dyDescent="0.25">
      <c r="C719" s="41"/>
      <c r="D719" s="41"/>
      <c r="E719" s="41"/>
      <c r="F719" s="41"/>
      <c r="G719" s="41"/>
    </row>
    <row r="720" spans="3:7" x14ac:dyDescent="0.25">
      <c r="C720" s="41"/>
      <c r="D720" s="41"/>
      <c r="E720" s="41"/>
      <c r="F720" s="41"/>
      <c r="G720" s="41"/>
    </row>
    <row r="721" spans="3:7" x14ac:dyDescent="0.25">
      <c r="C721" s="41"/>
      <c r="D721" s="41"/>
      <c r="E721" s="41"/>
      <c r="F721" s="41"/>
      <c r="G721" s="41"/>
    </row>
    <row r="722" spans="3:7" x14ac:dyDescent="0.25">
      <c r="C722" s="41"/>
      <c r="D722" s="41"/>
      <c r="E722" s="41"/>
      <c r="F722" s="41"/>
      <c r="G722" s="41"/>
    </row>
    <row r="723" spans="3:7" x14ac:dyDescent="0.25">
      <c r="C723" s="41"/>
      <c r="D723" s="41"/>
      <c r="E723" s="41"/>
      <c r="F723" s="41"/>
      <c r="G723" s="41"/>
    </row>
    <row r="724" spans="3:7" x14ac:dyDescent="0.25">
      <c r="C724" s="41"/>
      <c r="D724" s="41"/>
      <c r="E724" s="41"/>
      <c r="F724" s="41"/>
      <c r="G724" s="41"/>
    </row>
    <row r="725" spans="3:7" x14ac:dyDescent="0.25">
      <c r="C725" s="41"/>
      <c r="D725" s="41"/>
      <c r="E725" s="41"/>
      <c r="F725" s="41"/>
      <c r="G725" s="41"/>
    </row>
    <row r="726" spans="3:7" x14ac:dyDescent="0.25">
      <c r="C726" s="41"/>
      <c r="D726" s="41"/>
      <c r="E726" s="41"/>
      <c r="F726" s="41"/>
      <c r="G726" s="41"/>
    </row>
    <row r="727" spans="3:7" x14ac:dyDescent="0.25">
      <c r="C727" s="41"/>
      <c r="D727" s="41"/>
      <c r="E727" s="41"/>
      <c r="F727" s="41"/>
      <c r="G727" s="41"/>
    </row>
    <row r="728" spans="3:7" x14ac:dyDescent="0.25">
      <c r="C728" s="41"/>
      <c r="D728" s="41"/>
      <c r="E728" s="41"/>
      <c r="F728" s="41"/>
      <c r="G728" s="41"/>
    </row>
    <row r="729" spans="3:7" x14ac:dyDescent="0.25">
      <c r="C729" s="41"/>
      <c r="D729" s="41"/>
      <c r="E729" s="41"/>
      <c r="F729" s="41"/>
      <c r="G729" s="41"/>
    </row>
    <row r="730" spans="3:7" x14ac:dyDescent="0.25">
      <c r="C730" s="41"/>
      <c r="D730" s="41"/>
      <c r="E730" s="41"/>
      <c r="F730" s="41"/>
      <c r="G730" s="41"/>
    </row>
    <row r="731" spans="3:7" x14ac:dyDescent="0.25">
      <c r="C731" s="41"/>
      <c r="D731" s="41"/>
      <c r="E731" s="41"/>
      <c r="F731" s="41"/>
      <c r="G731" s="41"/>
    </row>
    <row r="732" spans="3:7" x14ac:dyDescent="0.25">
      <c r="C732" s="41"/>
      <c r="D732" s="41"/>
      <c r="E732" s="41"/>
      <c r="F732" s="41"/>
      <c r="G732" s="41"/>
    </row>
    <row r="733" spans="3:7" x14ac:dyDescent="0.25">
      <c r="C733" s="41"/>
      <c r="D733" s="41"/>
      <c r="E733" s="41"/>
      <c r="F733" s="41"/>
      <c r="G733" s="41"/>
    </row>
    <row r="734" spans="3:7" x14ac:dyDescent="0.25">
      <c r="C734" s="41"/>
      <c r="D734" s="41"/>
      <c r="E734" s="41"/>
      <c r="F734" s="41"/>
      <c r="G734" s="41"/>
    </row>
    <row r="735" spans="3:7" x14ac:dyDescent="0.25">
      <c r="C735" s="41"/>
      <c r="D735" s="41"/>
      <c r="E735" s="41"/>
      <c r="F735" s="41"/>
      <c r="G735" s="41"/>
    </row>
    <row r="736" spans="3:7" x14ac:dyDescent="0.25">
      <c r="C736" s="41"/>
      <c r="D736" s="41"/>
      <c r="E736" s="41"/>
      <c r="F736" s="41"/>
      <c r="G736" s="41"/>
    </row>
    <row r="737" spans="3:7" x14ac:dyDescent="0.25">
      <c r="C737" s="41"/>
      <c r="D737" s="41"/>
      <c r="E737" s="41"/>
      <c r="F737" s="41"/>
      <c r="G737" s="41"/>
    </row>
    <row r="738" spans="3:7" x14ac:dyDescent="0.25">
      <c r="C738" s="41"/>
      <c r="D738" s="41"/>
      <c r="E738" s="41"/>
      <c r="F738" s="41"/>
      <c r="G738" s="41"/>
    </row>
    <row r="739" spans="3:7" x14ac:dyDescent="0.25">
      <c r="C739" s="41"/>
      <c r="D739" s="41"/>
      <c r="E739" s="41"/>
      <c r="F739" s="41"/>
      <c r="G739" s="41"/>
    </row>
    <row r="740" spans="3:7" x14ac:dyDescent="0.25">
      <c r="C740" s="41"/>
      <c r="D740" s="41"/>
      <c r="E740" s="41"/>
      <c r="F740" s="41"/>
      <c r="G740" s="41"/>
    </row>
    <row r="741" spans="3:7" x14ac:dyDescent="0.25">
      <c r="C741" s="41"/>
      <c r="D741" s="41"/>
      <c r="E741" s="41"/>
      <c r="F741" s="41"/>
      <c r="G741" s="41"/>
    </row>
    <row r="742" spans="3:7" x14ac:dyDescent="0.25">
      <c r="C742" s="41"/>
      <c r="D742" s="41"/>
      <c r="E742" s="41"/>
      <c r="F742" s="41"/>
      <c r="G742" s="41"/>
    </row>
    <row r="743" spans="3:7" x14ac:dyDescent="0.25">
      <c r="C743" s="41"/>
      <c r="D743" s="41"/>
      <c r="E743" s="41"/>
      <c r="F743" s="41"/>
      <c r="G743" s="41"/>
    </row>
    <row r="744" spans="3:7" x14ac:dyDescent="0.25">
      <c r="C744" s="41"/>
      <c r="D744" s="41"/>
      <c r="E744" s="41"/>
      <c r="F744" s="41"/>
      <c r="G744" s="41"/>
    </row>
    <row r="745" spans="3:7" x14ac:dyDescent="0.25">
      <c r="C745" s="41"/>
      <c r="D745" s="41"/>
      <c r="E745" s="41"/>
      <c r="F745" s="41"/>
      <c r="G745" s="41"/>
    </row>
    <row r="746" spans="3:7" x14ac:dyDescent="0.25">
      <c r="C746" s="41"/>
      <c r="D746" s="41"/>
      <c r="E746" s="41"/>
      <c r="F746" s="41"/>
      <c r="G746" s="41"/>
    </row>
    <row r="747" spans="3:7" x14ac:dyDescent="0.25">
      <c r="C747" s="41"/>
      <c r="D747" s="41"/>
      <c r="E747" s="41"/>
      <c r="F747" s="41"/>
      <c r="G747" s="41"/>
    </row>
    <row r="748" spans="3:7" x14ac:dyDescent="0.25">
      <c r="C748" s="41"/>
      <c r="D748" s="41"/>
      <c r="E748" s="41"/>
      <c r="F748" s="41"/>
      <c r="G748" s="41"/>
    </row>
    <row r="749" spans="3:7" x14ac:dyDescent="0.25">
      <c r="C749" s="41"/>
      <c r="D749" s="41"/>
      <c r="E749" s="41"/>
      <c r="F749" s="41"/>
      <c r="G749" s="41"/>
    </row>
    <row r="750" spans="3:7" x14ac:dyDescent="0.25">
      <c r="C750" s="41"/>
      <c r="D750" s="41"/>
      <c r="E750" s="41"/>
      <c r="F750" s="41"/>
      <c r="G750" s="41"/>
    </row>
    <row r="751" spans="3:7" x14ac:dyDescent="0.25">
      <c r="C751" s="41"/>
      <c r="D751" s="41"/>
      <c r="E751" s="41"/>
      <c r="F751" s="41"/>
      <c r="G751" s="41"/>
    </row>
    <row r="752" spans="3:7" x14ac:dyDescent="0.25">
      <c r="C752" s="41"/>
      <c r="D752" s="41"/>
      <c r="E752" s="41"/>
      <c r="F752" s="41"/>
      <c r="G752" s="41"/>
    </row>
    <row r="753" spans="3:7" x14ac:dyDescent="0.25">
      <c r="C753" s="41"/>
      <c r="D753" s="41"/>
      <c r="E753" s="41"/>
      <c r="F753" s="41"/>
      <c r="G753" s="41"/>
    </row>
    <row r="754" spans="3:7" x14ac:dyDescent="0.25">
      <c r="C754" s="41"/>
      <c r="D754" s="41"/>
      <c r="E754" s="41"/>
      <c r="F754" s="41"/>
      <c r="G754" s="41"/>
    </row>
    <row r="755" spans="3:7" x14ac:dyDescent="0.25">
      <c r="C755" s="41"/>
      <c r="D755" s="41"/>
      <c r="E755" s="41"/>
      <c r="F755" s="41"/>
      <c r="G755" s="41"/>
    </row>
    <row r="756" spans="3:7" x14ac:dyDescent="0.25">
      <c r="C756" s="41"/>
      <c r="D756" s="41"/>
      <c r="E756" s="41"/>
      <c r="F756" s="41"/>
      <c r="G756" s="41"/>
    </row>
    <row r="757" spans="3:7" x14ac:dyDescent="0.25">
      <c r="C757" s="41"/>
      <c r="D757" s="41"/>
      <c r="E757" s="41"/>
      <c r="F757" s="41"/>
      <c r="G757" s="41"/>
    </row>
    <row r="758" spans="3:7" x14ac:dyDescent="0.25">
      <c r="C758" s="41"/>
      <c r="D758" s="41"/>
      <c r="E758" s="41"/>
      <c r="F758" s="41"/>
      <c r="G758" s="41"/>
    </row>
    <row r="759" spans="3:7" x14ac:dyDescent="0.25">
      <c r="C759" s="41"/>
      <c r="D759" s="41"/>
      <c r="E759" s="41"/>
      <c r="F759" s="41"/>
      <c r="G759" s="41"/>
    </row>
    <row r="760" spans="3:7" x14ac:dyDescent="0.25">
      <c r="C760" s="41"/>
      <c r="D760" s="41"/>
      <c r="E760" s="41"/>
      <c r="F760" s="41"/>
      <c r="G760" s="41"/>
    </row>
    <row r="761" spans="3:7" x14ac:dyDescent="0.25">
      <c r="C761" s="41"/>
      <c r="D761" s="41"/>
      <c r="E761" s="41"/>
      <c r="F761" s="41"/>
      <c r="G761" s="41"/>
    </row>
    <row r="762" spans="3:7" x14ac:dyDescent="0.25">
      <c r="C762" s="41"/>
      <c r="D762" s="41"/>
      <c r="E762" s="41"/>
      <c r="F762" s="41"/>
      <c r="G762" s="41"/>
    </row>
    <row r="763" spans="3:7" x14ac:dyDescent="0.25">
      <c r="C763" s="41"/>
      <c r="D763" s="41"/>
      <c r="E763" s="41"/>
      <c r="F763" s="41"/>
      <c r="G763" s="41"/>
    </row>
    <row r="764" spans="3:7" x14ac:dyDescent="0.25">
      <c r="C764" s="41"/>
      <c r="D764" s="41"/>
      <c r="E764" s="41"/>
      <c r="F764" s="41"/>
      <c r="G764" s="41"/>
    </row>
    <row r="765" spans="3:7" x14ac:dyDescent="0.25">
      <c r="C765" s="41"/>
      <c r="D765" s="41"/>
      <c r="E765" s="41"/>
      <c r="F765" s="41"/>
      <c r="G765" s="41"/>
    </row>
    <row r="766" spans="3:7" x14ac:dyDescent="0.25">
      <c r="C766" s="41"/>
      <c r="D766" s="41"/>
      <c r="E766" s="41"/>
      <c r="F766" s="41"/>
      <c r="G766" s="41"/>
    </row>
    <row r="767" spans="3:7" x14ac:dyDescent="0.25">
      <c r="C767" s="41"/>
      <c r="D767" s="41"/>
      <c r="E767" s="41"/>
      <c r="F767" s="41"/>
      <c r="G767" s="41"/>
    </row>
    <row r="768" spans="3:7" x14ac:dyDescent="0.25">
      <c r="C768" s="41"/>
      <c r="D768" s="41"/>
      <c r="E768" s="41"/>
      <c r="F768" s="41"/>
      <c r="G768" s="41"/>
    </row>
    <row r="769" spans="3:7" x14ac:dyDescent="0.25">
      <c r="C769" s="41"/>
      <c r="D769" s="41"/>
      <c r="E769" s="41"/>
      <c r="F769" s="41"/>
      <c r="G769" s="41"/>
    </row>
    <row r="770" spans="3:7" x14ac:dyDescent="0.25">
      <c r="C770" s="41"/>
      <c r="D770" s="41"/>
      <c r="E770" s="41"/>
      <c r="F770" s="41"/>
      <c r="G770" s="41"/>
    </row>
    <row r="771" spans="3:7" x14ac:dyDescent="0.25">
      <c r="C771" s="41"/>
      <c r="D771" s="41"/>
      <c r="E771" s="41"/>
      <c r="F771" s="41"/>
      <c r="G771" s="41"/>
    </row>
    <row r="772" spans="3:7" x14ac:dyDescent="0.25">
      <c r="C772" s="41"/>
      <c r="D772" s="41"/>
      <c r="E772" s="41"/>
      <c r="F772" s="41"/>
      <c r="G772" s="41"/>
    </row>
    <row r="773" spans="3:7" x14ac:dyDescent="0.25">
      <c r="C773" s="41"/>
      <c r="D773" s="41"/>
      <c r="E773" s="41"/>
      <c r="F773" s="41"/>
      <c r="G773" s="41"/>
    </row>
    <row r="774" spans="3:7" x14ac:dyDescent="0.25">
      <c r="C774" s="41"/>
      <c r="D774" s="41"/>
      <c r="E774" s="41"/>
      <c r="F774" s="41"/>
      <c r="G774" s="41"/>
    </row>
    <row r="775" spans="3:7" x14ac:dyDescent="0.25">
      <c r="C775" s="41"/>
      <c r="D775" s="41"/>
      <c r="E775" s="41"/>
      <c r="F775" s="41"/>
      <c r="G775" s="41"/>
    </row>
    <row r="776" spans="3:7" x14ac:dyDescent="0.25">
      <c r="C776" s="41"/>
      <c r="D776" s="41"/>
      <c r="E776" s="41"/>
      <c r="F776" s="41"/>
      <c r="G776" s="41"/>
    </row>
    <row r="777" spans="3:7" x14ac:dyDescent="0.25">
      <c r="C777" s="41"/>
      <c r="D777" s="41"/>
      <c r="E777" s="41"/>
      <c r="F777" s="41"/>
      <c r="G777" s="41"/>
    </row>
    <row r="778" spans="3:7" x14ac:dyDescent="0.25">
      <c r="C778" s="41"/>
      <c r="D778" s="41"/>
      <c r="E778" s="41"/>
      <c r="F778" s="41"/>
      <c r="G778" s="41"/>
    </row>
    <row r="779" spans="3:7" x14ac:dyDescent="0.25">
      <c r="C779" s="41"/>
      <c r="D779" s="41"/>
      <c r="E779" s="41"/>
      <c r="F779" s="41"/>
      <c r="G779" s="41"/>
    </row>
    <row r="780" spans="3:7" x14ac:dyDescent="0.25">
      <c r="C780" s="41"/>
      <c r="D780" s="41"/>
      <c r="E780" s="41"/>
      <c r="F780" s="41"/>
      <c r="G780" s="41"/>
    </row>
    <row r="781" spans="3:7" x14ac:dyDescent="0.25">
      <c r="C781" s="41"/>
      <c r="D781" s="41"/>
      <c r="E781" s="41"/>
      <c r="F781" s="41"/>
      <c r="G781" s="41"/>
    </row>
  </sheetData>
  <pageMargins left="0.93" right="0.75" top="1" bottom="1" header="0.5" footer="0.5"/>
  <pageSetup scale="95" orientation="landscape" r:id="rId1"/>
  <headerFooter alignWithMargins="0">
    <oddFooter>&amp;RAppendix B
Page 2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84"/>
  <sheetViews>
    <sheetView workbookViewId="0">
      <selection activeCell="L7" sqref="L1:T1048576"/>
    </sheetView>
  </sheetViews>
  <sheetFormatPr defaultColWidth="8.83203125" defaultRowHeight="15.75" x14ac:dyDescent="0.25"/>
  <cols>
    <col min="1" max="1" width="13.83203125" style="40" customWidth="1"/>
    <col min="2" max="2" width="21.33203125" style="40" customWidth="1"/>
    <col min="3" max="3" width="17.83203125" style="29" customWidth="1"/>
    <col min="4" max="4" width="14.83203125" style="29" customWidth="1"/>
    <col min="5" max="5" width="20.33203125" style="29" customWidth="1"/>
    <col min="6" max="6" width="17.83203125" style="29" customWidth="1"/>
    <col min="7" max="7" width="18" style="29" customWidth="1"/>
    <col min="8" max="8" width="17.83203125" style="29" customWidth="1"/>
    <col min="9" max="9" width="18.1640625" style="29" customWidth="1"/>
    <col min="10" max="16384" width="8.83203125" style="8"/>
  </cols>
  <sheetData>
    <row r="1" spans="1:9" s="6" customFormat="1" x14ac:dyDescent="0.25">
      <c r="A1" s="2" t="s">
        <v>123</v>
      </c>
      <c r="B1" s="2"/>
      <c r="C1" s="5"/>
      <c r="D1" s="5"/>
      <c r="E1" s="5"/>
      <c r="F1" s="5"/>
      <c r="G1" s="5"/>
      <c r="H1" s="5"/>
      <c r="I1" s="5"/>
    </row>
    <row r="2" spans="1:9" x14ac:dyDescent="0.25">
      <c r="A2" s="1" t="s">
        <v>122</v>
      </c>
      <c r="B2" s="1"/>
      <c r="C2" s="7"/>
      <c r="D2" s="7"/>
      <c r="E2" s="7"/>
      <c r="F2" s="7"/>
      <c r="G2" s="7"/>
      <c r="H2" s="7"/>
      <c r="I2" s="7"/>
    </row>
    <row r="3" spans="1:9" x14ac:dyDescent="0.25">
      <c r="A3" s="1"/>
      <c r="B3" s="1"/>
      <c r="C3" s="7"/>
      <c r="D3" s="7"/>
      <c r="E3" s="7"/>
      <c r="F3" s="7"/>
      <c r="G3" s="7"/>
      <c r="H3" s="7"/>
      <c r="I3" s="7"/>
    </row>
    <row r="4" spans="1:9" x14ac:dyDescent="0.25">
      <c r="A4" s="2" t="s">
        <v>61</v>
      </c>
      <c r="B4" s="2"/>
      <c r="C4" s="7"/>
      <c r="D4" s="7"/>
      <c r="E4" s="7"/>
      <c r="F4" s="7"/>
      <c r="G4" s="7"/>
      <c r="H4" s="7"/>
      <c r="I4" s="7"/>
    </row>
    <row r="5" spans="1:9" x14ac:dyDescent="0.25">
      <c r="A5" s="1" t="s">
        <v>243</v>
      </c>
      <c r="B5" s="1"/>
      <c r="C5" s="7"/>
      <c r="D5" s="7"/>
      <c r="E5" s="7"/>
      <c r="F5" s="7"/>
      <c r="G5" s="7"/>
      <c r="H5" s="7"/>
      <c r="I5" s="7"/>
    </row>
    <row r="8" spans="1:9" s="6" customFormat="1" ht="37.5" customHeight="1" x14ac:dyDescent="0.25">
      <c r="A8" s="80"/>
      <c r="B8" s="81" t="s">
        <v>207</v>
      </c>
      <c r="C8" s="82" t="s">
        <v>208</v>
      </c>
      <c r="D8" s="82" t="s">
        <v>220</v>
      </c>
      <c r="E8" s="82" t="s">
        <v>120</v>
      </c>
      <c r="F8" s="82" t="s">
        <v>206</v>
      </c>
      <c r="G8" s="82" t="s">
        <v>119</v>
      </c>
      <c r="H8" s="82" t="s">
        <v>118</v>
      </c>
      <c r="I8" s="82" t="s">
        <v>117</v>
      </c>
    </row>
    <row r="9" spans="1:9" ht="25.5" customHeight="1" x14ac:dyDescent="0.25">
      <c r="A9" s="9" t="s">
        <v>244</v>
      </c>
      <c r="B9" s="42"/>
      <c r="C9" s="11"/>
      <c r="D9" s="11"/>
      <c r="E9" s="12"/>
      <c r="F9" s="12"/>
      <c r="G9" s="12"/>
      <c r="H9" s="8"/>
      <c r="I9" s="13"/>
    </row>
    <row r="10" spans="1:9" x14ac:dyDescent="0.25">
      <c r="A10" s="14"/>
      <c r="B10" s="10"/>
      <c r="C10" s="11"/>
      <c r="D10" s="11"/>
      <c r="E10" s="12"/>
      <c r="F10" s="12"/>
      <c r="G10" s="12"/>
      <c r="H10" s="8"/>
      <c r="I10" s="15"/>
    </row>
    <row r="11" spans="1:9" x14ac:dyDescent="0.25">
      <c r="A11" s="16" t="s">
        <v>1</v>
      </c>
      <c r="B11" s="43">
        <v>22</v>
      </c>
      <c r="C11" s="17">
        <v>34493</v>
      </c>
      <c r="D11" s="18">
        <v>29802</v>
      </c>
      <c r="E11" s="18">
        <v>29802</v>
      </c>
      <c r="F11" s="18">
        <v>29802</v>
      </c>
      <c r="G11" s="18">
        <v>1</v>
      </c>
      <c r="H11" s="8">
        <v>40</v>
      </c>
      <c r="I11" s="15">
        <v>1</v>
      </c>
    </row>
    <row r="12" spans="1:9" x14ac:dyDescent="0.25">
      <c r="A12" s="16" t="s">
        <v>2</v>
      </c>
      <c r="B12" s="43">
        <v>22</v>
      </c>
      <c r="C12" s="17">
        <v>26890</v>
      </c>
      <c r="D12" s="17">
        <v>28931</v>
      </c>
      <c r="E12" s="17">
        <v>28931</v>
      </c>
      <c r="F12" s="17">
        <v>28931</v>
      </c>
      <c r="G12" s="17">
        <v>0</v>
      </c>
      <c r="H12" s="20">
        <v>83</v>
      </c>
      <c r="I12" s="21">
        <v>13</v>
      </c>
    </row>
    <row r="13" spans="1:9" x14ac:dyDescent="0.25">
      <c r="A13" s="24" t="s">
        <v>3</v>
      </c>
      <c r="B13" s="43">
        <v>35</v>
      </c>
      <c r="C13" s="25">
        <v>26955</v>
      </c>
      <c r="D13" s="25">
        <v>25877</v>
      </c>
      <c r="E13" s="25">
        <v>25877</v>
      </c>
      <c r="F13" s="25">
        <v>25877</v>
      </c>
      <c r="G13" s="25">
        <v>0</v>
      </c>
      <c r="H13" s="23">
        <v>51</v>
      </c>
      <c r="I13" s="21">
        <v>4</v>
      </c>
    </row>
    <row r="14" spans="1:9" x14ac:dyDescent="0.25">
      <c r="A14" s="24" t="s">
        <v>4</v>
      </c>
      <c r="B14" s="43">
        <v>20</v>
      </c>
      <c r="C14" s="25">
        <v>26847</v>
      </c>
      <c r="D14" s="25">
        <v>25475</v>
      </c>
      <c r="E14" s="25">
        <v>25475</v>
      </c>
      <c r="F14" s="25">
        <v>25475</v>
      </c>
      <c r="G14" s="25">
        <v>0</v>
      </c>
      <c r="H14" s="26">
        <v>48</v>
      </c>
      <c r="I14" s="21">
        <v>2</v>
      </c>
    </row>
    <row r="15" spans="1:9" x14ac:dyDescent="0.25">
      <c r="A15" s="24" t="s">
        <v>5</v>
      </c>
      <c r="B15" s="43">
        <v>18</v>
      </c>
      <c r="C15" s="25">
        <v>28816</v>
      </c>
      <c r="D15" s="25">
        <v>26581</v>
      </c>
      <c r="E15" s="25">
        <v>26581</v>
      </c>
      <c r="F15" s="25">
        <v>26581</v>
      </c>
      <c r="G15" s="25">
        <v>0</v>
      </c>
      <c r="H15" s="26">
        <v>51</v>
      </c>
      <c r="I15" s="21">
        <v>2</v>
      </c>
    </row>
    <row r="16" spans="1:9" x14ac:dyDescent="0.25">
      <c r="A16" s="24" t="s">
        <v>6</v>
      </c>
      <c r="B16" s="43">
        <v>21</v>
      </c>
      <c r="C16" s="25">
        <v>27293</v>
      </c>
      <c r="D16" s="25">
        <v>28319</v>
      </c>
      <c r="E16" s="25">
        <v>28319</v>
      </c>
      <c r="F16" s="25">
        <v>28319</v>
      </c>
      <c r="G16" s="25">
        <v>1</v>
      </c>
      <c r="H16" s="26">
        <v>72</v>
      </c>
      <c r="I16" s="21">
        <v>5</v>
      </c>
    </row>
    <row r="17" spans="1:9" x14ac:dyDescent="0.25">
      <c r="A17" s="24" t="s">
        <v>7</v>
      </c>
      <c r="B17" s="43">
        <v>20</v>
      </c>
      <c r="C17" s="25">
        <v>29158</v>
      </c>
      <c r="D17" s="25">
        <v>27096</v>
      </c>
      <c r="E17" s="25">
        <v>27096</v>
      </c>
      <c r="F17" s="25">
        <v>27096</v>
      </c>
      <c r="G17" s="25">
        <v>1</v>
      </c>
      <c r="H17" s="26">
        <v>56</v>
      </c>
      <c r="I17" s="21">
        <v>7</v>
      </c>
    </row>
    <row r="18" spans="1:9" x14ac:dyDescent="0.25">
      <c r="A18" s="24" t="s">
        <v>86</v>
      </c>
      <c r="B18" s="43">
        <v>18</v>
      </c>
      <c r="C18" s="25">
        <v>28299</v>
      </c>
      <c r="D18" s="25">
        <v>24587</v>
      </c>
      <c r="E18" s="25">
        <v>24587</v>
      </c>
      <c r="F18" s="25">
        <v>24587</v>
      </c>
      <c r="G18" s="25">
        <v>0</v>
      </c>
      <c r="H18" s="26">
        <v>42</v>
      </c>
      <c r="I18" s="21">
        <v>7</v>
      </c>
    </row>
    <row r="19" spans="1:9" x14ac:dyDescent="0.25">
      <c r="A19" s="24" t="s">
        <v>8</v>
      </c>
      <c r="B19" s="43">
        <v>23</v>
      </c>
      <c r="C19" s="25">
        <v>26452</v>
      </c>
      <c r="D19" s="25">
        <v>27184</v>
      </c>
      <c r="E19" s="25">
        <v>27184</v>
      </c>
      <c r="F19" s="25">
        <v>27184</v>
      </c>
      <c r="G19" s="25">
        <v>0</v>
      </c>
      <c r="H19" s="26">
        <v>77</v>
      </c>
      <c r="I19" s="21">
        <v>12</v>
      </c>
    </row>
    <row r="20" spans="1:9" x14ac:dyDescent="0.25">
      <c r="A20" s="24" t="s">
        <v>9</v>
      </c>
      <c r="B20" s="43">
        <v>21</v>
      </c>
      <c r="C20" s="25">
        <v>27284</v>
      </c>
      <c r="D20" s="25">
        <v>25368</v>
      </c>
      <c r="E20" s="25">
        <v>25368</v>
      </c>
      <c r="F20" s="25">
        <v>25368</v>
      </c>
      <c r="G20" s="25">
        <v>1</v>
      </c>
      <c r="H20" s="26">
        <v>55</v>
      </c>
      <c r="I20" s="21">
        <v>9</v>
      </c>
    </row>
    <row r="21" spans="1:9" x14ac:dyDescent="0.25">
      <c r="A21" s="24" t="s">
        <v>10</v>
      </c>
      <c r="B21" s="43">
        <v>20</v>
      </c>
      <c r="C21" s="25">
        <v>27327</v>
      </c>
      <c r="D21" s="25">
        <v>25650</v>
      </c>
      <c r="E21" s="25">
        <v>25650</v>
      </c>
      <c r="F21" s="25">
        <v>25650</v>
      </c>
      <c r="G21" s="25">
        <v>0</v>
      </c>
      <c r="H21" s="26">
        <v>53</v>
      </c>
      <c r="I21" s="21">
        <v>5</v>
      </c>
    </row>
    <row r="22" spans="1:9" s="44" customFormat="1" x14ac:dyDescent="0.25">
      <c r="A22" s="24" t="s">
        <v>11</v>
      </c>
      <c r="B22" s="43">
        <v>20</v>
      </c>
      <c r="C22" s="25">
        <v>26115</v>
      </c>
      <c r="D22" s="25">
        <v>25324</v>
      </c>
      <c r="E22" s="25">
        <v>25324</v>
      </c>
      <c r="F22" s="25">
        <v>25324</v>
      </c>
      <c r="G22" s="25">
        <v>0</v>
      </c>
      <c r="H22" s="26">
        <v>73</v>
      </c>
      <c r="I22" s="21">
        <v>3</v>
      </c>
    </row>
    <row r="23" spans="1:9" x14ac:dyDescent="0.25">
      <c r="A23" s="24"/>
      <c r="B23" s="28"/>
      <c r="C23" s="25"/>
      <c r="D23" s="25"/>
      <c r="E23" s="25"/>
      <c r="F23" s="25"/>
      <c r="G23" s="25"/>
      <c r="H23" s="26"/>
      <c r="I23" s="21"/>
    </row>
    <row r="24" spans="1:9" s="45" customFormat="1" ht="16.5" thickBot="1" x14ac:dyDescent="0.3">
      <c r="A24" s="30" t="s">
        <v>245</v>
      </c>
      <c r="B24" s="31">
        <f t="shared" ref="B24:I24" si="0">SUM(B11:B22)</f>
        <v>260</v>
      </c>
      <c r="C24" s="31">
        <f t="shared" si="0"/>
        <v>335929</v>
      </c>
      <c r="D24" s="31">
        <f t="shared" si="0"/>
        <v>320194</v>
      </c>
      <c r="E24" s="31">
        <f t="shared" si="0"/>
        <v>320194</v>
      </c>
      <c r="F24" s="31">
        <f t="shared" si="0"/>
        <v>320194</v>
      </c>
      <c r="G24" s="31">
        <f t="shared" si="0"/>
        <v>4</v>
      </c>
      <c r="H24" s="31">
        <f t="shared" si="0"/>
        <v>701</v>
      </c>
      <c r="I24" s="32">
        <f t="shared" si="0"/>
        <v>70</v>
      </c>
    </row>
    <row r="25" spans="1:9" s="44" customFormat="1" ht="16.5" thickTop="1" x14ac:dyDescent="0.25">
      <c r="A25" s="24"/>
      <c r="B25" s="28"/>
      <c r="C25" s="25"/>
      <c r="D25" s="25"/>
      <c r="E25" s="25"/>
      <c r="F25" s="25"/>
      <c r="G25" s="25"/>
      <c r="I25" s="15"/>
    </row>
    <row r="26" spans="1:9" s="6" customFormat="1" x14ac:dyDescent="0.25">
      <c r="A26" s="30" t="s">
        <v>116</v>
      </c>
      <c r="B26" s="33">
        <f t="shared" ref="B26:I26" si="1">AVERAGE(B11:B22)</f>
        <v>21.666666666666668</v>
      </c>
      <c r="C26" s="33">
        <f t="shared" si="1"/>
        <v>27994.083333333332</v>
      </c>
      <c r="D26" s="33">
        <f t="shared" si="1"/>
        <v>26682.833333333332</v>
      </c>
      <c r="E26" s="33">
        <f t="shared" si="1"/>
        <v>26682.833333333332</v>
      </c>
      <c r="F26" s="33">
        <f t="shared" si="1"/>
        <v>26682.833333333332</v>
      </c>
      <c r="G26" s="33">
        <f t="shared" si="1"/>
        <v>0.33333333333333331</v>
      </c>
      <c r="H26" s="33">
        <f t="shared" si="1"/>
        <v>58.416666666666664</v>
      </c>
      <c r="I26" s="34">
        <f t="shared" si="1"/>
        <v>5.833333333333333</v>
      </c>
    </row>
    <row r="27" spans="1:9" x14ac:dyDescent="0.25">
      <c r="A27" s="35"/>
      <c r="B27" s="36"/>
      <c r="C27" s="37"/>
      <c r="D27" s="37"/>
      <c r="E27" s="37"/>
      <c r="F27" s="37"/>
      <c r="G27" s="37"/>
      <c r="H27" s="38"/>
      <c r="I27" s="39"/>
    </row>
    <row r="28" spans="1:9" x14ac:dyDescent="0.25">
      <c r="A28" s="46"/>
      <c r="B28" s="46"/>
      <c r="C28" s="41"/>
      <c r="D28" s="41"/>
      <c r="E28" s="41"/>
      <c r="F28" s="41"/>
      <c r="G28" s="41"/>
      <c r="H28" s="41"/>
      <c r="I28" s="41"/>
    </row>
    <row r="29" spans="1:9" x14ac:dyDescent="0.25">
      <c r="A29" s="46"/>
      <c r="B29" s="46"/>
      <c r="C29" s="41"/>
      <c r="D29" s="41"/>
      <c r="E29" s="41"/>
      <c r="F29" s="41"/>
      <c r="G29" s="41"/>
      <c r="H29" s="41"/>
      <c r="I29" s="41"/>
    </row>
    <row r="30" spans="1:9" x14ac:dyDescent="0.25">
      <c r="A30" s="46"/>
      <c r="B30" s="46"/>
      <c r="C30" s="41"/>
      <c r="D30" s="41"/>
      <c r="E30" s="41"/>
      <c r="F30" s="41"/>
      <c r="G30" s="41"/>
      <c r="H30" s="41"/>
      <c r="I30" s="41"/>
    </row>
    <row r="31" spans="1:9" x14ac:dyDescent="0.25">
      <c r="A31" s="46"/>
      <c r="B31" s="46"/>
      <c r="C31" s="41"/>
      <c r="D31" s="41"/>
      <c r="E31" s="41"/>
      <c r="F31" s="41"/>
      <c r="G31" s="41"/>
      <c r="H31" s="41"/>
      <c r="I31" s="41"/>
    </row>
    <row r="32" spans="1:9" x14ac:dyDescent="0.25">
      <c r="A32" s="46"/>
      <c r="B32" s="46"/>
      <c r="C32" s="41"/>
      <c r="D32" s="41"/>
      <c r="E32" s="41"/>
      <c r="F32" s="41"/>
      <c r="G32" s="41"/>
      <c r="H32" s="41"/>
      <c r="I32" s="41"/>
    </row>
    <row r="33" spans="3:9" x14ac:dyDescent="0.25">
      <c r="C33" s="41"/>
      <c r="D33" s="41"/>
      <c r="E33" s="41"/>
      <c r="F33" s="41"/>
      <c r="G33" s="41"/>
      <c r="H33" s="41"/>
      <c r="I33" s="41"/>
    </row>
    <row r="34" spans="3:9" x14ac:dyDescent="0.25">
      <c r="C34" s="41"/>
      <c r="D34" s="41"/>
      <c r="E34" s="41"/>
      <c r="F34" s="41"/>
      <c r="G34" s="41"/>
      <c r="H34" s="41"/>
      <c r="I34" s="41"/>
    </row>
    <row r="35" spans="3:9" x14ac:dyDescent="0.25">
      <c r="C35" s="41"/>
      <c r="D35" s="41"/>
      <c r="E35" s="41"/>
      <c r="F35" s="41"/>
      <c r="G35" s="41"/>
      <c r="H35" s="41"/>
      <c r="I35" s="41"/>
    </row>
    <row r="36" spans="3:9" x14ac:dyDescent="0.25">
      <c r="C36" s="41"/>
      <c r="D36" s="41"/>
      <c r="E36" s="41"/>
      <c r="F36" s="41"/>
      <c r="G36" s="41"/>
      <c r="H36" s="41"/>
      <c r="I36" s="41"/>
    </row>
    <row r="37" spans="3:9" x14ac:dyDescent="0.25">
      <c r="C37" s="41"/>
      <c r="D37" s="41"/>
      <c r="E37" s="41"/>
      <c r="F37" s="41"/>
      <c r="G37" s="41"/>
      <c r="H37" s="41"/>
      <c r="I37" s="41"/>
    </row>
    <row r="38" spans="3:9" x14ac:dyDescent="0.25">
      <c r="C38" s="41"/>
      <c r="D38" s="41"/>
      <c r="E38" s="41"/>
      <c r="F38" s="41"/>
      <c r="G38" s="41"/>
      <c r="H38" s="41"/>
      <c r="I38" s="41"/>
    </row>
    <row r="39" spans="3:9" x14ac:dyDescent="0.25">
      <c r="C39" s="41"/>
      <c r="D39" s="41"/>
      <c r="E39" s="41"/>
      <c r="F39" s="41"/>
      <c r="G39" s="41"/>
      <c r="H39" s="41"/>
      <c r="I39" s="41"/>
    </row>
    <row r="40" spans="3:9" x14ac:dyDescent="0.25">
      <c r="C40" s="41"/>
      <c r="D40" s="41"/>
      <c r="E40" s="41"/>
      <c r="F40" s="41"/>
      <c r="G40" s="41"/>
      <c r="H40" s="41"/>
      <c r="I40" s="41"/>
    </row>
    <row r="41" spans="3:9" x14ac:dyDescent="0.25">
      <c r="C41" s="41"/>
      <c r="D41" s="41"/>
      <c r="E41" s="41"/>
      <c r="F41" s="41"/>
      <c r="G41" s="41"/>
      <c r="H41" s="41"/>
      <c r="I41" s="41"/>
    </row>
    <row r="42" spans="3:9" x14ac:dyDescent="0.25">
      <c r="C42" s="41"/>
      <c r="D42" s="41"/>
      <c r="E42" s="41"/>
      <c r="F42" s="41"/>
      <c r="G42" s="41"/>
      <c r="H42" s="41"/>
      <c r="I42" s="41"/>
    </row>
    <row r="43" spans="3:9" x14ac:dyDescent="0.25">
      <c r="C43" s="41"/>
      <c r="D43" s="41"/>
      <c r="E43" s="41"/>
      <c r="F43" s="41"/>
      <c r="G43" s="41"/>
      <c r="H43" s="41"/>
      <c r="I43" s="41"/>
    </row>
    <row r="44" spans="3:9" x14ac:dyDescent="0.25">
      <c r="C44" s="41"/>
      <c r="D44" s="41"/>
      <c r="E44" s="41"/>
      <c r="F44" s="41"/>
      <c r="G44" s="41"/>
      <c r="H44" s="41"/>
      <c r="I44" s="41"/>
    </row>
    <row r="45" spans="3:9" x14ac:dyDescent="0.25">
      <c r="C45" s="41"/>
      <c r="D45" s="41"/>
      <c r="E45" s="41"/>
      <c r="F45" s="41"/>
      <c r="G45" s="41"/>
      <c r="H45" s="41"/>
      <c r="I45" s="41"/>
    </row>
    <row r="46" spans="3:9" x14ac:dyDescent="0.25">
      <c r="C46" s="41"/>
      <c r="D46" s="41"/>
      <c r="E46" s="41"/>
      <c r="F46" s="41"/>
      <c r="G46" s="41"/>
      <c r="H46" s="41"/>
      <c r="I46" s="41"/>
    </row>
    <row r="47" spans="3:9" x14ac:dyDescent="0.25">
      <c r="C47" s="41"/>
      <c r="D47" s="41"/>
      <c r="E47" s="41"/>
      <c r="F47" s="41"/>
      <c r="G47" s="41"/>
      <c r="H47" s="41"/>
      <c r="I47" s="41"/>
    </row>
    <row r="48" spans="3:9" x14ac:dyDescent="0.25">
      <c r="C48" s="41"/>
      <c r="D48" s="41"/>
      <c r="E48" s="41"/>
      <c r="F48" s="41"/>
      <c r="G48" s="41"/>
      <c r="H48" s="41"/>
      <c r="I48" s="41"/>
    </row>
    <row r="49" spans="3:9" x14ac:dyDescent="0.25">
      <c r="C49" s="41"/>
      <c r="D49" s="41"/>
      <c r="E49" s="41"/>
      <c r="F49" s="41"/>
      <c r="G49" s="41"/>
      <c r="H49" s="41"/>
      <c r="I49" s="41"/>
    </row>
    <row r="50" spans="3:9" x14ac:dyDescent="0.25">
      <c r="C50" s="41"/>
      <c r="D50" s="41"/>
      <c r="E50" s="41"/>
      <c r="F50" s="41"/>
      <c r="G50" s="41"/>
      <c r="H50" s="41"/>
      <c r="I50" s="41"/>
    </row>
    <row r="51" spans="3:9" x14ac:dyDescent="0.25">
      <c r="C51" s="41"/>
      <c r="D51" s="41"/>
      <c r="E51" s="41"/>
      <c r="F51" s="41"/>
      <c r="G51" s="41"/>
      <c r="H51" s="41"/>
      <c r="I51" s="41"/>
    </row>
    <row r="52" spans="3:9" x14ac:dyDescent="0.25">
      <c r="C52" s="41"/>
      <c r="D52" s="41"/>
      <c r="E52" s="41"/>
      <c r="F52" s="41"/>
      <c r="G52" s="41"/>
      <c r="H52" s="41"/>
      <c r="I52" s="41"/>
    </row>
    <row r="53" spans="3:9" x14ac:dyDescent="0.25">
      <c r="C53" s="41"/>
      <c r="D53" s="41"/>
      <c r="E53" s="41"/>
      <c r="F53" s="41"/>
      <c r="G53" s="41"/>
      <c r="H53" s="41"/>
      <c r="I53" s="41"/>
    </row>
    <row r="54" spans="3:9" x14ac:dyDescent="0.25">
      <c r="C54" s="41"/>
      <c r="D54" s="41"/>
      <c r="E54" s="41"/>
      <c r="F54" s="41"/>
      <c r="G54" s="41"/>
      <c r="H54" s="41"/>
      <c r="I54" s="41"/>
    </row>
    <row r="55" spans="3:9" x14ac:dyDescent="0.25">
      <c r="C55" s="41"/>
      <c r="D55" s="41"/>
      <c r="E55" s="41"/>
      <c r="F55" s="41"/>
      <c r="G55" s="41"/>
      <c r="H55" s="41"/>
      <c r="I55" s="41"/>
    </row>
    <row r="56" spans="3:9" x14ac:dyDescent="0.25">
      <c r="C56" s="41"/>
      <c r="D56" s="41"/>
      <c r="E56" s="41"/>
      <c r="F56" s="41"/>
      <c r="G56" s="41"/>
      <c r="H56" s="41"/>
      <c r="I56" s="41"/>
    </row>
    <row r="57" spans="3:9" x14ac:dyDescent="0.25">
      <c r="C57" s="41"/>
      <c r="D57" s="41"/>
      <c r="E57" s="41"/>
      <c r="F57" s="41"/>
      <c r="G57" s="41"/>
      <c r="H57" s="41"/>
      <c r="I57" s="41"/>
    </row>
    <row r="58" spans="3:9" x14ac:dyDescent="0.25">
      <c r="C58" s="41"/>
      <c r="D58" s="41"/>
      <c r="E58" s="41"/>
      <c r="F58" s="41"/>
      <c r="G58" s="41"/>
      <c r="H58" s="41"/>
      <c r="I58" s="41"/>
    </row>
    <row r="59" spans="3:9" x14ac:dyDescent="0.25">
      <c r="C59" s="41"/>
      <c r="D59" s="41"/>
      <c r="E59" s="41"/>
      <c r="F59" s="41"/>
      <c r="G59" s="41"/>
      <c r="H59" s="41"/>
      <c r="I59" s="41"/>
    </row>
    <row r="60" spans="3:9" x14ac:dyDescent="0.25">
      <c r="C60" s="41"/>
      <c r="D60" s="41"/>
      <c r="E60" s="41"/>
      <c r="F60" s="41"/>
      <c r="G60" s="41"/>
      <c r="H60" s="41"/>
      <c r="I60" s="41"/>
    </row>
    <row r="61" spans="3:9" x14ac:dyDescent="0.25">
      <c r="C61" s="41"/>
      <c r="D61" s="41"/>
      <c r="E61" s="41"/>
      <c r="F61" s="41"/>
      <c r="G61" s="41"/>
      <c r="H61" s="41"/>
      <c r="I61" s="41"/>
    </row>
    <row r="62" spans="3:9" x14ac:dyDescent="0.25">
      <c r="C62" s="41"/>
      <c r="D62" s="41"/>
      <c r="E62" s="41"/>
      <c r="F62" s="41"/>
      <c r="G62" s="41"/>
      <c r="H62" s="41"/>
      <c r="I62" s="41"/>
    </row>
    <row r="63" spans="3:9" x14ac:dyDescent="0.25">
      <c r="C63" s="41"/>
      <c r="D63" s="41"/>
      <c r="E63" s="41"/>
      <c r="F63" s="41"/>
      <c r="G63" s="41"/>
      <c r="H63" s="41"/>
      <c r="I63" s="41"/>
    </row>
    <row r="64" spans="3:9" x14ac:dyDescent="0.25">
      <c r="C64" s="41"/>
      <c r="D64" s="41"/>
      <c r="E64" s="41"/>
      <c r="F64" s="41"/>
      <c r="G64" s="41"/>
      <c r="H64" s="41"/>
      <c r="I64" s="41"/>
    </row>
    <row r="65" spans="3:9" x14ac:dyDescent="0.25">
      <c r="C65" s="41"/>
      <c r="D65" s="41"/>
      <c r="E65" s="41"/>
      <c r="F65" s="41"/>
      <c r="G65" s="41"/>
      <c r="H65" s="41"/>
      <c r="I65" s="41"/>
    </row>
    <row r="66" spans="3:9" x14ac:dyDescent="0.25">
      <c r="C66" s="41"/>
      <c r="D66" s="41"/>
      <c r="E66" s="41"/>
      <c r="F66" s="41"/>
      <c r="G66" s="41"/>
      <c r="H66" s="41"/>
      <c r="I66" s="41"/>
    </row>
    <row r="67" spans="3:9" x14ac:dyDescent="0.25">
      <c r="C67" s="41"/>
      <c r="D67" s="41"/>
      <c r="E67" s="41"/>
      <c r="F67" s="41"/>
      <c r="G67" s="41"/>
      <c r="H67" s="41"/>
      <c r="I67" s="41"/>
    </row>
    <row r="68" spans="3:9" x14ac:dyDescent="0.25">
      <c r="C68" s="41"/>
      <c r="D68" s="41"/>
      <c r="E68" s="41"/>
      <c r="F68" s="41"/>
      <c r="G68" s="41"/>
      <c r="H68" s="41"/>
      <c r="I68" s="41"/>
    </row>
    <row r="69" spans="3:9" x14ac:dyDescent="0.25">
      <c r="C69" s="41"/>
      <c r="D69" s="41"/>
      <c r="E69" s="41"/>
      <c r="F69" s="41"/>
      <c r="G69" s="41"/>
      <c r="H69" s="41"/>
      <c r="I69" s="41"/>
    </row>
    <row r="70" spans="3:9" x14ac:dyDescent="0.25">
      <c r="C70" s="41"/>
      <c r="D70" s="41"/>
      <c r="E70" s="41"/>
      <c r="F70" s="41"/>
      <c r="G70" s="41"/>
      <c r="H70" s="41"/>
      <c r="I70" s="41"/>
    </row>
    <row r="71" spans="3:9" x14ac:dyDescent="0.25">
      <c r="C71" s="41"/>
      <c r="D71" s="41"/>
      <c r="E71" s="41"/>
      <c r="F71" s="41"/>
      <c r="G71" s="41"/>
      <c r="H71" s="41"/>
      <c r="I71" s="41"/>
    </row>
    <row r="72" spans="3:9" x14ac:dyDescent="0.25">
      <c r="C72" s="41"/>
      <c r="D72" s="41"/>
      <c r="E72" s="41"/>
      <c r="F72" s="41"/>
      <c r="G72" s="41"/>
      <c r="H72" s="41"/>
      <c r="I72" s="41"/>
    </row>
    <row r="73" spans="3:9" x14ac:dyDescent="0.25">
      <c r="C73" s="41"/>
      <c r="D73" s="41"/>
      <c r="E73" s="41"/>
      <c r="F73" s="41"/>
      <c r="G73" s="41"/>
      <c r="H73" s="41"/>
      <c r="I73" s="41"/>
    </row>
    <row r="74" spans="3:9" x14ac:dyDescent="0.25">
      <c r="C74" s="41"/>
      <c r="D74" s="41"/>
      <c r="E74" s="41"/>
      <c r="F74" s="41"/>
      <c r="G74" s="41"/>
      <c r="H74" s="41"/>
      <c r="I74" s="41"/>
    </row>
    <row r="75" spans="3:9" x14ac:dyDescent="0.25">
      <c r="C75" s="41"/>
      <c r="D75" s="41"/>
      <c r="E75" s="41"/>
      <c r="F75" s="41"/>
      <c r="G75" s="41"/>
      <c r="H75" s="41"/>
      <c r="I75" s="41"/>
    </row>
    <row r="76" spans="3:9" x14ac:dyDescent="0.25">
      <c r="C76" s="41"/>
      <c r="D76" s="41"/>
      <c r="E76" s="41"/>
      <c r="F76" s="41"/>
      <c r="G76" s="41"/>
      <c r="H76" s="41"/>
      <c r="I76" s="41"/>
    </row>
    <row r="77" spans="3:9" x14ac:dyDescent="0.25">
      <c r="C77" s="41"/>
      <c r="D77" s="41"/>
      <c r="E77" s="41"/>
      <c r="F77" s="41"/>
      <c r="G77" s="41"/>
      <c r="H77" s="41"/>
      <c r="I77" s="41"/>
    </row>
    <row r="78" spans="3:9" x14ac:dyDescent="0.25">
      <c r="C78" s="41"/>
      <c r="D78" s="41"/>
      <c r="E78" s="41"/>
      <c r="F78" s="41"/>
      <c r="G78" s="41"/>
      <c r="H78" s="41"/>
      <c r="I78" s="41"/>
    </row>
    <row r="79" spans="3:9" x14ac:dyDescent="0.25">
      <c r="C79" s="41"/>
      <c r="D79" s="41"/>
      <c r="E79" s="41"/>
      <c r="F79" s="41"/>
      <c r="G79" s="41"/>
      <c r="H79" s="41"/>
      <c r="I79" s="41"/>
    </row>
    <row r="80" spans="3:9" x14ac:dyDescent="0.25">
      <c r="C80" s="41"/>
      <c r="D80" s="41"/>
      <c r="E80" s="41"/>
      <c r="F80" s="41"/>
      <c r="G80" s="41"/>
      <c r="H80" s="41"/>
      <c r="I80" s="41"/>
    </row>
    <row r="81" spans="3:9" x14ac:dyDescent="0.25">
      <c r="C81" s="41"/>
      <c r="D81" s="41"/>
      <c r="E81" s="41"/>
      <c r="F81" s="41"/>
      <c r="G81" s="41"/>
      <c r="H81" s="41"/>
      <c r="I81" s="41"/>
    </row>
    <row r="82" spans="3:9" x14ac:dyDescent="0.25">
      <c r="C82" s="41"/>
      <c r="D82" s="41"/>
      <c r="E82" s="41"/>
      <c r="F82" s="41"/>
      <c r="G82" s="41"/>
      <c r="H82" s="41"/>
      <c r="I82" s="41"/>
    </row>
    <row r="83" spans="3:9" x14ac:dyDescent="0.25">
      <c r="C83" s="41"/>
      <c r="D83" s="41"/>
      <c r="E83" s="41"/>
      <c r="F83" s="41"/>
      <c r="G83" s="41"/>
      <c r="H83" s="41"/>
      <c r="I83" s="41"/>
    </row>
    <row r="84" spans="3:9" x14ac:dyDescent="0.25">
      <c r="C84" s="41"/>
      <c r="D84" s="41"/>
      <c r="E84" s="41"/>
      <c r="F84" s="41"/>
      <c r="G84" s="41"/>
      <c r="H84" s="41"/>
      <c r="I84" s="41"/>
    </row>
    <row r="85" spans="3:9" x14ac:dyDescent="0.25">
      <c r="C85" s="41"/>
      <c r="D85" s="41"/>
      <c r="E85" s="41"/>
      <c r="F85" s="41"/>
      <c r="G85" s="41"/>
      <c r="H85" s="41"/>
      <c r="I85" s="41"/>
    </row>
    <row r="86" spans="3:9" x14ac:dyDescent="0.25">
      <c r="C86" s="41"/>
      <c r="D86" s="41"/>
      <c r="E86" s="41"/>
      <c r="F86" s="41"/>
      <c r="G86" s="41"/>
      <c r="H86" s="41"/>
      <c r="I86" s="41"/>
    </row>
    <row r="87" spans="3:9" x14ac:dyDescent="0.25">
      <c r="C87" s="41"/>
      <c r="D87" s="41"/>
      <c r="E87" s="41"/>
      <c r="F87" s="41"/>
      <c r="G87" s="41"/>
      <c r="H87" s="41"/>
      <c r="I87" s="41"/>
    </row>
    <row r="88" spans="3:9" x14ac:dyDescent="0.25">
      <c r="C88" s="41"/>
      <c r="D88" s="41"/>
      <c r="E88" s="41"/>
      <c r="F88" s="41"/>
      <c r="G88" s="41"/>
      <c r="H88" s="41"/>
      <c r="I88" s="41"/>
    </row>
    <row r="89" spans="3:9" x14ac:dyDescent="0.25">
      <c r="C89" s="41"/>
      <c r="D89" s="41"/>
      <c r="E89" s="41"/>
      <c r="F89" s="41"/>
      <c r="G89" s="41"/>
      <c r="H89" s="41"/>
      <c r="I89" s="41"/>
    </row>
    <row r="90" spans="3:9" x14ac:dyDescent="0.25">
      <c r="C90" s="41"/>
      <c r="D90" s="41"/>
      <c r="E90" s="41"/>
      <c r="F90" s="41"/>
      <c r="G90" s="41"/>
      <c r="H90" s="41"/>
      <c r="I90" s="41"/>
    </row>
    <row r="91" spans="3:9" x14ac:dyDescent="0.25">
      <c r="C91" s="41"/>
      <c r="D91" s="41"/>
      <c r="E91" s="41"/>
      <c r="F91" s="41"/>
      <c r="G91" s="41"/>
      <c r="H91" s="41"/>
      <c r="I91" s="41"/>
    </row>
    <row r="92" spans="3:9" x14ac:dyDescent="0.25">
      <c r="C92" s="41"/>
      <c r="D92" s="41"/>
      <c r="E92" s="41"/>
      <c r="F92" s="41"/>
      <c r="G92" s="41"/>
      <c r="H92" s="41"/>
      <c r="I92" s="41"/>
    </row>
    <row r="93" spans="3:9" x14ac:dyDescent="0.25">
      <c r="C93" s="41"/>
      <c r="D93" s="41"/>
      <c r="E93" s="41"/>
      <c r="F93" s="41"/>
      <c r="G93" s="41"/>
      <c r="H93" s="41"/>
      <c r="I93" s="41"/>
    </row>
    <row r="94" spans="3:9" x14ac:dyDescent="0.25">
      <c r="C94" s="41"/>
      <c r="D94" s="41"/>
      <c r="E94" s="41"/>
      <c r="F94" s="41"/>
      <c r="G94" s="41"/>
      <c r="H94" s="41"/>
      <c r="I94" s="41"/>
    </row>
    <row r="95" spans="3:9" x14ac:dyDescent="0.25">
      <c r="C95" s="41"/>
      <c r="D95" s="41"/>
      <c r="E95" s="41"/>
      <c r="F95" s="41"/>
      <c r="G95" s="41"/>
      <c r="H95" s="41"/>
      <c r="I95" s="41"/>
    </row>
    <row r="96" spans="3:9" x14ac:dyDescent="0.25">
      <c r="C96" s="41"/>
      <c r="D96" s="41"/>
      <c r="E96" s="41"/>
      <c r="F96" s="41"/>
      <c r="G96" s="41"/>
      <c r="H96" s="41"/>
      <c r="I96" s="41"/>
    </row>
    <row r="97" spans="3:9" x14ac:dyDescent="0.25">
      <c r="C97" s="41"/>
      <c r="D97" s="41"/>
      <c r="E97" s="41"/>
      <c r="F97" s="41"/>
      <c r="G97" s="41"/>
      <c r="H97" s="41"/>
      <c r="I97" s="41"/>
    </row>
    <row r="98" spans="3:9" x14ac:dyDescent="0.25">
      <c r="C98" s="41"/>
      <c r="D98" s="41"/>
      <c r="E98" s="41"/>
      <c r="F98" s="41"/>
      <c r="G98" s="41"/>
      <c r="H98" s="41"/>
      <c r="I98" s="41"/>
    </row>
    <row r="99" spans="3:9" x14ac:dyDescent="0.25">
      <c r="C99" s="41"/>
      <c r="D99" s="41"/>
      <c r="E99" s="41"/>
      <c r="F99" s="41"/>
      <c r="G99" s="41"/>
      <c r="H99" s="41"/>
      <c r="I99" s="41"/>
    </row>
    <row r="100" spans="3:9" x14ac:dyDescent="0.25">
      <c r="C100" s="41"/>
      <c r="D100" s="41"/>
      <c r="E100" s="41"/>
      <c r="F100" s="41"/>
      <c r="G100" s="41"/>
      <c r="H100" s="41"/>
      <c r="I100" s="41"/>
    </row>
    <row r="101" spans="3:9" x14ac:dyDescent="0.25">
      <c r="C101" s="41"/>
      <c r="D101" s="41"/>
      <c r="E101" s="41"/>
      <c r="F101" s="41"/>
      <c r="G101" s="41"/>
      <c r="H101" s="41"/>
      <c r="I101" s="41"/>
    </row>
    <row r="102" spans="3:9" x14ac:dyDescent="0.25">
      <c r="C102" s="41"/>
      <c r="D102" s="41"/>
      <c r="E102" s="41"/>
      <c r="F102" s="41"/>
      <c r="G102" s="41"/>
      <c r="H102" s="41"/>
      <c r="I102" s="41"/>
    </row>
    <row r="103" spans="3:9" x14ac:dyDescent="0.25">
      <c r="C103" s="41"/>
      <c r="D103" s="41"/>
      <c r="E103" s="41"/>
      <c r="F103" s="41"/>
      <c r="G103" s="41"/>
      <c r="H103" s="41"/>
      <c r="I103" s="41"/>
    </row>
    <row r="104" spans="3:9" x14ac:dyDescent="0.25">
      <c r="C104" s="41"/>
      <c r="D104" s="41"/>
      <c r="E104" s="41"/>
      <c r="F104" s="41"/>
      <c r="G104" s="41"/>
      <c r="H104" s="41"/>
      <c r="I104" s="41"/>
    </row>
    <row r="105" spans="3:9" x14ac:dyDescent="0.25">
      <c r="C105" s="41"/>
      <c r="D105" s="41"/>
      <c r="E105" s="41"/>
      <c r="F105" s="41"/>
      <c r="G105" s="41"/>
      <c r="H105" s="41"/>
      <c r="I105" s="41"/>
    </row>
    <row r="106" spans="3:9" x14ac:dyDescent="0.25">
      <c r="C106" s="41"/>
      <c r="D106" s="41"/>
      <c r="E106" s="41"/>
      <c r="F106" s="41"/>
      <c r="G106" s="41"/>
      <c r="H106" s="41"/>
      <c r="I106" s="41"/>
    </row>
    <row r="107" spans="3:9" x14ac:dyDescent="0.25">
      <c r="C107" s="41"/>
      <c r="D107" s="41"/>
      <c r="E107" s="41"/>
      <c r="F107" s="41"/>
      <c r="G107" s="41"/>
      <c r="H107" s="41"/>
      <c r="I107" s="41"/>
    </row>
    <row r="108" spans="3:9" x14ac:dyDescent="0.25">
      <c r="C108" s="41"/>
      <c r="D108" s="41"/>
      <c r="E108" s="41"/>
      <c r="F108" s="41"/>
      <c r="G108" s="41"/>
      <c r="H108" s="41"/>
      <c r="I108" s="41"/>
    </row>
    <row r="109" spans="3:9" x14ac:dyDescent="0.25">
      <c r="C109" s="41"/>
      <c r="D109" s="41"/>
      <c r="E109" s="41"/>
      <c r="F109" s="41"/>
      <c r="G109" s="41"/>
      <c r="H109" s="41"/>
      <c r="I109" s="41"/>
    </row>
    <row r="110" spans="3:9" x14ac:dyDescent="0.25">
      <c r="C110" s="41"/>
      <c r="D110" s="41"/>
      <c r="E110" s="41"/>
      <c r="F110" s="41"/>
      <c r="G110" s="41"/>
      <c r="H110" s="41"/>
      <c r="I110" s="41"/>
    </row>
    <row r="111" spans="3:9" x14ac:dyDescent="0.25">
      <c r="C111" s="41"/>
      <c r="D111" s="41"/>
      <c r="E111" s="41"/>
      <c r="F111" s="41"/>
      <c r="G111" s="41"/>
      <c r="H111" s="41"/>
      <c r="I111" s="41"/>
    </row>
    <row r="112" spans="3:9" x14ac:dyDescent="0.25">
      <c r="C112" s="41"/>
      <c r="D112" s="41"/>
      <c r="E112" s="41"/>
      <c r="F112" s="41"/>
      <c r="G112" s="41"/>
      <c r="H112" s="41"/>
      <c r="I112" s="41"/>
    </row>
    <row r="113" spans="3:9" x14ac:dyDescent="0.25">
      <c r="C113" s="41"/>
      <c r="D113" s="41"/>
      <c r="E113" s="41"/>
      <c r="F113" s="41"/>
      <c r="G113" s="41"/>
      <c r="H113" s="41"/>
      <c r="I113" s="41"/>
    </row>
    <row r="114" spans="3:9" x14ac:dyDescent="0.25">
      <c r="C114" s="41"/>
      <c r="D114" s="41"/>
      <c r="E114" s="41"/>
      <c r="F114" s="41"/>
      <c r="G114" s="41"/>
      <c r="H114" s="41"/>
      <c r="I114" s="41"/>
    </row>
    <row r="115" spans="3:9" x14ac:dyDescent="0.25">
      <c r="C115" s="41"/>
      <c r="D115" s="41"/>
      <c r="E115" s="41"/>
      <c r="F115" s="41"/>
      <c r="G115" s="41"/>
      <c r="H115" s="41"/>
      <c r="I115" s="41"/>
    </row>
    <row r="116" spans="3:9" x14ac:dyDescent="0.25">
      <c r="C116" s="41"/>
      <c r="D116" s="41"/>
      <c r="E116" s="41"/>
      <c r="F116" s="41"/>
      <c r="G116" s="41"/>
      <c r="H116" s="41"/>
      <c r="I116" s="41"/>
    </row>
    <row r="117" spans="3:9" x14ac:dyDescent="0.25">
      <c r="C117" s="41"/>
      <c r="D117" s="41"/>
      <c r="E117" s="41"/>
      <c r="F117" s="41"/>
      <c r="G117" s="41"/>
      <c r="H117" s="41"/>
      <c r="I117" s="41"/>
    </row>
    <row r="118" spans="3:9" x14ac:dyDescent="0.25">
      <c r="C118" s="41"/>
      <c r="D118" s="41"/>
      <c r="E118" s="41"/>
      <c r="F118" s="41"/>
      <c r="G118" s="41"/>
      <c r="H118" s="41"/>
      <c r="I118" s="41"/>
    </row>
    <row r="119" spans="3:9" x14ac:dyDescent="0.25">
      <c r="C119" s="41"/>
      <c r="D119" s="41"/>
      <c r="E119" s="41"/>
      <c r="F119" s="41"/>
      <c r="G119" s="41"/>
      <c r="H119" s="41"/>
      <c r="I119" s="41"/>
    </row>
    <row r="120" spans="3:9" x14ac:dyDescent="0.25">
      <c r="C120" s="41"/>
      <c r="D120" s="41"/>
      <c r="E120" s="41"/>
      <c r="F120" s="41"/>
      <c r="G120" s="41"/>
      <c r="H120" s="41"/>
      <c r="I120" s="41"/>
    </row>
    <row r="121" spans="3:9" x14ac:dyDescent="0.25">
      <c r="C121" s="41"/>
      <c r="D121" s="41"/>
      <c r="E121" s="41"/>
      <c r="F121" s="41"/>
      <c r="G121" s="41"/>
      <c r="H121" s="41"/>
      <c r="I121" s="41"/>
    </row>
    <row r="122" spans="3:9" x14ac:dyDescent="0.25">
      <c r="C122" s="41"/>
      <c r="D122" s="41"/>
      <c r="E122" s="41"/>
      <c r="F122" s="41"/>
      <c r="G122" s="41"/>
      <c r="H122" s="41"/>
      <c r="I122" s="41"/>
    </row>
    <row r="123" spans="3:9" x14ac:dyDescent="0.25">
      <c r="C123" s="41"/>
      <c r="D123" s="41"/>
      <c r="E123" s="41"/>
      <c r="F123" s="41"/>
      <c r="G123" s="41"/>
      <c r="H123" s="41"/>
      <c r="I123" s="41"/>
    </row>
    <row r="124" spans="3:9" x14ac:dyDescent="0.25">
      <c r="C124" s="41"/>
      <c r="D124" s="41"/>
      <c r="E124" s="41"/>
      <c r="F124" s="41"/>
      <c r="G124" s="41"/>
      <c r="H124" s="41"/>
      <c r="I124" s="41"/>
    </row>
    <row r="125" spans="3:9" x14ac:dyDescent="0.25">
      <c r="C125" s="41"/>
      <c r="D125" s="41"/>
      <c r="E125" s="41"/>
      <c r="F125" s="41"/>
      <c r="G125" s="41"/>
      <c r="H125" s="41"/>
      <c r="I125" s="41"/>
    </row>
    <row r="126" spans="3:9" x14ac:dyDescent="0.25">
      <c r="C126" s="41"/>
      <c r="D126" s="41"/>
      <c r="E126" s="41"/>
      <c r="F126" s="41"/>
      <c r="G126" s="41"/>
      <c r="H126" s="41"/>
      <c r="I126" s="41"/>
    </row>
    <row r="127" spans="3:9" x14ac:dyDescent="0.25">
      <c r="C127" s="41"/>
      <c r="D127" s="41"/>
      <c r="E127" s="41"/>
      <c r="F127" s="41"/>
      <c r="G127" s="41"/>
      <c r="H127" s="41"/>
      <c r="I127" s="41"/>
    </row>
    <row r="128" spans="3:9" x14ac:dyDescent="0.25">
      <c r="C128" s="41"/>
      <c r="D128" s="41"/>
      <c r="E128" s="41"/>
      <c r="F128" s="41"/>
      <c r="G128" s="41"/>
      <c r="H128" s="41"/>
      <c r="I128" s="41"/>
    </row>
    <row r="129" spans="3:9" x14ac:dyDescent="0.25">
      <c r="C129" s="41"/>
      <c r="D129" s="41"/>
      <c r="E129" s="41"/>
      <c r="F129" s="41"/>
      <c r="G129" s="41"/>
      <c r="H129" s="41"/>
      <c r="I129" s="41"/>
    </row>
    <row r="130" spans="3:9" x14ac:dyDescent="0.25">
      <c r="C130" s="41"/>
      <c r="D130" s="41"/>
      <c r="E130" s="41"/>
      <c r="F130" s="41"/>
      <c r="G130" s="41"/>
      <c r="H130" s="41"/>
      <c r="I130" s="41"/>
    </row>
    <row r="131" spans="3:9" x14ac:dyDescent="0.25">
      <c r="C131" s="41"/>
      <c r="D131" s="41"/>
      <c r="E131" s="41"/>
      <c r="F131" s="41"/>
      <c r="G131" s="41"/>
      <c r="H131" s="41"/>
      <c r="I131" s="41"/>
    </row>
    <row r="132" spans="3:9" x14ac:dyDescent="0.25">
      <c r="C132" s="41"/>
      <c r="D132" s="41"/>
      <c r="E132" s="41"/>
      <c r="F132" s="41"/>
      <c r="G132" s="41"/>
      <c r="H132" s="41"/>
      <c r="I132" s="41"/>
    </row>
    <row r="133" spans="3:9" x14ac:dyDescent="0.25">
      <c r="C133" s="41"/>
      <c r="D133" s="41"/>
      <c r="E133" s="41"/>
      <c r="F133" s="41"/>
      <c r="G133" s="41"/>
      <c r="H133" s="41"/>
      <c r="I133" s="41"/>
    </row>
    <row r="134" spans="3:9" x14ac:dyDescent="0.25">
      <c r="C134" s="41"/>
      <c r="D134" s="41"/>
      <c r="E134" s="41"/>
      <c r="F134" s="41"/>
      <c r="G134" s="41"/>
      <c r="H134" s="41"/>
      <c r="I134" s="41"/>
    </row>
    <row r="135" spans="3:9" x14ac:dyDescent="0.25">
      <c r="C135" s="41"/>
      <c r="D135" s="41"/>
      <c r="E135" s="41"/>
      <c r="F135" s="41"/>
      <c r="G135" s="41"/>
      <c r="H135" s="41"/>
      <c r="I135" s="41"/>
    </row>
    <row r="136" spans="3:9" x14ac:dyDescent="0.25">
      <c r="C136" s="41"/>
      <c r="D136" s="41"/>
      <c r="E136" s="41"/>
      <c r="F136" s="41"/>
      <c r="G136" s="41"/>
      <c r="H136" s="41"/>
      <c r="I136" s="41"/>
    </row>
    <row r="137" spans="3:9" x14ac:dyDescent="0.25">
      <c r="C137" s="41"/>
      <c r="D137" s="41"/>
      <c r="E137" s="41"/>
      <c r="F137" s="41"/>
      <c r="G137" s="41"/>
      <c r="H137" s="41"/>
      <c r="I137" s="41"/>
    </row>
    <row r="138" spans="3:9" x14ac:dyDescent="0.25">
      <c r="C138" s="41"/>
      <c r="D138" s="41"/>
      <c r="E138" s="41"/>
      <c r="F138" s="41"/>
      <c r="G138" s="41"/>
      <c r="H138" s="41"/>
      <c r="I138" s="41"/>
    </row>
    <row r="139" spans="3:9" x14ac:dyDescent="0.25">
      <c r="C139" s="41"/>
      <c r="D139" s="41"/>
      <c r="E139" s="41"/>
      <c r="F139" s="41"/>
      <c r="G139" s="41"/>
      <c r="H139" s="41"/>
      <c r="I139" s="41"/>
    </row>
    <row r="140" spans="3:9" x14ac:dyDescent="0.25">
      <c r="C140" s="41"/>
      <c r="D140" s="41"/>
      <c r="E140" s="41"/>
      <c r="F140" s="41"/>
      <c r="G140" s="41"/>
      <c r="H140" s="41"/>
      <c r="I140" s="41"/>
    </row>
    <row r="141" spans="3:9" x14ac:dyDescent="0.25">
      <c r="C141" s="41"/>
      <c r="D141" s="41"/>
      <c r="E141" s="41"/>
      <c r="F141" s="41"/>
      <c r="G141" s="41"/>
      <c r="H141" s="41"/>
      <c r="I141" s="41"/>
    </row>
    <row r="142" spans="3:9" x14ac:dyDescent="0.25">
      <c r="C142" s="41"/>
      <c r="D142" s="41"/>
      <c r="E142" s="41"/>
      <c r="F142" s="41"/>
      <c r="G142" s="41"/>
      <c r="H142" s="41"/>
      <c r="I142" s="41"/>
    </row>
    <row r="143" spans="3:9" x14ac:dyDescent="0.25">
      <c r="C143" s="41"/>
      <c r="D143" s="41"/>
      <c r="E143" s="41"/>
      <c r="F143" s="41"/>
      <c r="G143" s="41"/>
      <c r="H143" s="41"/>
      <c r="I143" s="41"/>
    </row>
    <row r="144" spans="3:9" x14ac:dyDescent="0.25">
      <c r="C144" s="41"/>
      <c r="D144" s="41"/>
      <c r="E144" s="41"/>
      <c r="F144" s="41"/>
      <c r="G144" s="41"/>
      <c r="H144" s="41"/>
      <c r="I144" s="41"/>
    </row>
    <row r="145" spans="3:9" x14ac:dyDescent="0.25">
      <c r="C145" s="41"/>
      <c r="D145" s="41"/>
      <c r="E145" s="41"/>
      <c r="F145" s="41"/>
      <c r="G145" s="41"/>
      <c r="H145" s="41"/>
      <c r="I145" s="41"/>
    </row>
    <row r="146" spans="3:9" x14ac:dyDescent="0.25">
      <c r="C146" s="41"/>
      <c r="D146" s="41"/>
      <c r="E146" s="41"/>
      <c r="F146" s="41"/>
      <c r="G146" s="41"/>
      <c r="H146" s="41"/>
      <c r="I146" s="41"/>
    </row>
    <row r="147" spans="3:9" x14ac:dyDescent="0.25">
      <c r="C147" s="41"/>
      <c r="D147" s="41"/>
      <c r="E147" s="41"/>
      <c r="F147" s="41"/>
      <c r="G147" s="41"/>
      <c r="H147" s="41"/>
      <c r="I147" s="41"/>
    </row>
    <row r="148" spans="3:9" x14ac:dyDescent="0.25">
      <c r="C148" s="41"/>
      <c r="D148" s="41"/>
      <c r="E148" s="41"/>
      <c r="F148" s="41"/>
      <c r="G148" s="41"/>
      <c r="H148" s="41"/>
      <c r="I148" s="41"/>
    </row>
    <row r="149" spans="3:9" x14ac:dyDescent="0.25">
      <c r="C149" s="41"/>
      <c r="D149" s="41"/>
      <c r="E149" s="41"/>
      <c r="F149" s="41"/>
      <c r="G149" s="41"/>
      <c r="H149" s="41"/>
      <c r="I149" s="41"/>
    </row>
    <row r="150" spans="3:9" x14ac:dyDescent="0.25">
      <c r="C150" s="41"/>
      <c r="D150" s="41"/>
      <c r="E150" s="41"/>
      <c r="F150" s="41"/>
      <c r="G150" s="41"/>
      <c r="H150" s="41"/>
      <c r="I150" s="41"/>
    </row>
    <row r="151" spans="3:9" x14ac:dyDescent="0.25">
      <c r="C151" s="41"/>
      <c r="D151" s="41"/>
      <c r="E151" s="41"/>
      <c r="F151" s="41"/>
      <c r="G151" s="41"/>
      <c r="H151" s="41"/>
      <c r="I151" s="41"/>
    </row>
    <row r="152" spans="3:9" x14ac:dyDescent="0.25">
      <c r="C152" s="41"/>
      <c r="D152" s="41"/>
      <c r="E152" s="41"/>
      <c r="F152" s="41"/>
      <c r="G152" s="41"/>
      <c r="H152" s="41"/>
      <c r="I152" s="41"/>
    </row>
    <row r="153" spans="3:9" x14ac:dyDescent="0.25">
      <c r="C153" s="41"/>
      <c r="D153" s="41"/>
      <c r="E153" s="41"/>
      <c r="F153" s="41"/>
      <c r="G153" s="41"/>
      <c r="H153" s="41"/>
      <c r="I153" s="41"/>
    </row>
    <row r="154" spans="3:9" x14ac:dyDescent="0.25">
      <c r="C154" s="41"/>
      <c r="D154" s="41"/>
      <c r="E154" s="41"/>
      <c r="F154" s="41"/>
      <c r="G154" s="41"/>
      <c r="H154" s="41"/>
      <c r="I154" s="41"/>
    </row>
    <row r="155" spans="3:9" x14ac:dyDescent="0.25">
      <c r="C155" s="41"/>
      <c r="D155" s="41"/>
      <c r="E155" s="41"/>
      <c r="F155" s="41"/>
      <c r="G155" s="41"/>
      <c r="H155" s="41"/>
      <c r="I155" s="41"/>
    </row>
    <row r="156" spans="3:9" x14ac:dyDescent="0.25">
      <c r="C156" s="41"/>
      <c r="D156" s="41"/>
      <c r="E156" s="41"/>
      <c r="F156" s="41"/>
      <c r="G156" s="41"/>
      <c r="H156" s="41"/>
      <c r="I156" s="41"/>
    </row>
    <row r="157" spans="3:9" x14ac:dyDescent="0.25">
      <c r="C157" s="41"/>
      <c r="D157" s="41"/>
      <c r="E157" s="41"/>
      <c r="F157" s="41"/>
      <c r="G157" s="41"/>
      <c r="H157" s="41"/>
      <c r="I157" s="41"/>
    </row>
    <row r="158" spans="3:9" x14ac:dyDescent="0.25">
      <c r="C158" s="41"/>
      <c r="D158" s="41"/>
      <c r="E158" s="41"/>
      <c r="F158" s="41"/>
      <c r="G158" s="41"/>
      <c r="H158" s="41"/>
      <c r="I158" s="41"/>
    </row>
    <row r="159" spans="3:9" x14ac:dyDescent="0.25">
      <c r="C159" s="41"/>
      <c r="D159" s="41"/>
      <c r="E159" s="41"/>
      <c r="F159" s="41"/>
      <c r="G159" s="41"/>
      <c r="H159" s="41"/>
      <c r="I159" s="41"/>
    </row>
    <row r="160" spans="3:9" x14ac:dyDescent="0.25">
      <c r="C160" s="41"/>
      <c r="D160" s="41"/>
      <c r="E160" s="41"/>
      <c r="F160" s="41"/>
      <c r="G160" s="41"/>
      <c r="H160" s="41"/>
      <c r="I160" s="41"/>
    </row>
    <row r="161" spans="3:9" x14ac:dyDescent="0.25">
      <c r="C161" s="41"/>
      <c r="D161" s="41"/>
      <c r="E161" s="41"/>
      <c r="F161" s="41"/>
      <c r="G161" s="41"/>
      <c r="H161" s="41"/>
      <c r="I161" s="41"/>
    </row>
    <row r="162" spans="3:9" x14ac:dyDescent="0.25">
      <c r="C162" s="41"/>
      <c r="D162" s="41"/>
      <c r="E162" s="41"/>
      <c r="F162" s="41"/>
      <c r="G162" s="41"/>
      <c r="H162" s="41"/>
      <c r="I162" s="41"/>
    </row>
    <row r="163" spans="3:9" x14ac:dyDescent="0.25">
      <c r="C163" s="41"/>
      <c r="D163" s="41"/>
      <c r="E163" s="41"/>
      <c r="F163" s="41"/>
      <c r="G163" s="41"/>
      <c r="H163" s="41"/>
      <c r="I163" s="41"/>
    </row>
    <row r="164" spans="3:9" x14ac:dyDescent="0.25">
      <c r="C164" s="41"/>
      <c r="D164" s="41"/>
      <c r="E164" s="41"/>
      <c r="F164" s="41"/>
      <c r="G164" s="41"/>
      <c r="H164" s="41"/>
      <c r="I164" s="41"/>
    </row>
    <row r="165" spans="3:9" x14ac:dyDescent="0.25">
      <c r="C165" s="41"/>
      <c r="D165" s="41"/>
      <c r="E165" s="41"/>
      <c r="F165" s="41"/>
      <c r="G165" s="41"/>
      <c r="H165" s="41"/>
      <c r="I165" s="41"/>
    </row>
    <row r="166" spans="3:9" x14ac:dyDescent="0.25">
      <c r="C166" s="41"/>
      <c r="D166" s="41"/>
      <c r="E166" s="41"/>
      <c r="F166" s="41"/>
      <c r="G166" s="41"/>
      <c r="H166" s="41"/>
      <c r="I166" s="41"/>
    </row>
    <row r="167" spans="3:9" x14ac:dyDescent="0.25">
      <c r="C167" s="41"/>
      <c r="D167" s="41"/>
      <c r="E167" s="41"/>
      <c r="F167" s="41"/>
      <c r="G167" s="41"/>
      <c r="H167" s="41"/>
      <c r="I167" s="41"/>
    </row>
    <row r="168" spans="3:9" x14ac:dyDescent="0.25">
      <c r="C168" s="41"/>
      <c r="D168" s="41"/>
      <c r="E168" s="41"/>
      <c r="F168" s="41"/>
      <c r="G168" s="41"/>
      <c r="H168" s="41"/>
      <c r="I168" s="41"/>
    </row>
    <row r="169" spans="3:9" x14ac:dyDescent="0.25">
      <c r="C169" s="41"/>
      <c r="D169" s="41"/>
      <c r="E169" s="41"/>
      <c r="F169" s="41"/>
      <c r="G169" s="41"/>
      <c r="H169" s="41"/>
      <c r="I169" s="41"/>
    </row>
    <row r="170" spans="3:9" x14ac:dyDescent="0.25">
      <c r="C170" s="41"/>
      <c r="D170" s="41"/>
      <c r="E170" s="41"/>
      <c r="F170" s="41"/>
      <c r="G170" s="41"/>
      <c r="H170" s="41"/>
      <c r="I170" s="41"/>
    </row>
    <row r="171" spans="3:9" x14ac:dyDescent="0.25">
      <c r="C171" s="41"/>
      <c r="D171" s="41"/>
      <c r="E171" s="41"/>
      <c r="F171" s="41"/>
      <c r="G171" s="41"/>
      <c r="H171" s="41"/>
      <c r="I171" s="41"/>
    </row>
    <row r="172" spans="3:9" x14ac:dyDescent="0.25">
      <c r="C172" s="41"/>
      <c r="D172" s="41"/>
      <c r="E172" s="41"/>
      <c r="F172" s="41"/>
      <c r="G172" s="41"/>
      <c r="H172" s="41"/>
      <c r="I172" s="41"/>
    </row>
    <row r="173" spans="3:9" x14ac:dyDescent="0.25">
      <c r="C173" s="41"/>
      <c r="D173" s="41"/>
      <c r="E173" s="41"/>
      <c r="F173" s="41"/>
      <c r="G173" s="41"/>
      <c r="H173" s="41"/>
      <c r="I173" s="41"/>
    </row>
    <row r="174" spans="3:9" x14ac:dyDescent="0.25">
      <c r="C174" s="41"/>
      <c r="D174" s="41"/>
      <c r="E174" s="41"/>
      <c r="F174" s="41"/>
      <c r="G174" s="41"/>
      <c r="H174" s="41"/>
      <c r="I174" s="41"/>
    </row>
    <row r="175" spans="3:9" x14ac:dyDescent="0.25">
      <c r="C175" s="41"/>
      <c r="D175" s="41"/>
      <c r="E175" s="41"/>
      <c r="F175" s="41"/>
      <c r="G175" s="41"/>
      <c r="H175" s="41"/>
      <c r="I175" s="41"/>
    </row>
    <row r="176" spans="3:9" x14ac:dyDescent="0.25">
      <c r="C176" s="41"/>
      <c r="D176" s="41"/>
      <c r="E176" s="41"/>
      <c r="F176" s="41"/>
      <c r="G176" s="41"/>
      <c r="H176" s="41"/>
      <c r="I176" s="41"/>
    </row>
    <row r="177" spans="3:9" x14ac:dyDescent="0.25">
      <c r="C177" s="41"/>
      <c r="D177" s="41"/>
      <c r="E177" s="41"/>
      <c r="F177" s="41"/>
      <c r="G177" s="41"/>
      <c r="H177" s="41"/>
      <c r="I177" s="41"/>
    </row>
    <row r="178" spans="3:9" x14ac:dyDescent="0.25">
      <c r="C178" s="41"/>
      <c r="D178" s="41"/>
      <c r="E178" s="41"/>
      <c r="F178" s="41"/>
      <c r="G178" s="41"/>
      <c r="H178" s="41"/>
      <c r="I178" s="41"/>
    </row>
    <row r="179" spans="3:9" x14ac:dyDescent="0.25">
      <c r="C179" s="41"/>
      <c r="D179" s="41"/>
      <c r="E179" s="41"/>
      <c r="F179" s="41"/>
      <c r="G179" s="41"/>
      <c r="H179" s="41"/>
      <c r="I179" s="41"/>
    </row>
    <row r="180" spans="3:9" x14ac:dyDescent="0.25">
      <c r="C180" s="41"/>
      <c r="D180" s="41"/>
      <c r="E180" s="41"/>
      <c r="F180" s="41"/>
      <c r="G180" s="41"/>
      <c r="H180" s="41"/>
      <c r="I180" s="41"/>
    </row>
    <row r="181" spans="3:9" x14ac:dyDescent="0.25">
      <c r="C181" s="41"/>
      <c r="D181" s="41"/>
      <c r="E181" s="41"/>
      <c r="F181" s="41"/>
      <c r="G181" s="41"/>
      <c r="H181" s="41"/>
      <c r="I181" s="41"/>
    </row>
    <row r="182" spans="3:9" x14ac:dyDescent="0.25">
      <c r="C182" s="41"/>
      <c r="D182" s="41"/>
      <c r="E182" s="41"/>
      <c r="F182" s="41"/>
      <c r="G182" s="41"/>
      <c r="H182" s="41"/>
      <c r="I182" s="41"/>
    </row>
    <row r="183" spans="3:9" x14ac:dyDescent="0.25">
      <c r="C183" s="41"/>
      <c r="D183" s="41"/>
      <c r="E183" s="41"/>
      <c r="F183" s="41"/>
      <c r="G183" s="41"/>
      <c r="H183" s="41"/>
      <c r="I183" s="41"/>
    </row>
    <row r="184" spans="3:9" x14ac:dyDescent="0.25">
      <c r="C184" s="41"/>
      <c r="D184" s="41"/>
      <c r="E184" s="41"/>
      <c r="F184" s="41"/>
      <c r="G184" s="41"/>
      <c r="H184" s="41"/>
      <c r="I184" s="41"/>
    </row>
    <row r="185" spans="3:9" x14ac:dyDescent="0.25">
      <c r="C185" s="41"/>
      <c r="D185" s="41"/>
      <c r="E185" s="41"/>
      <c r="F185" s="41"/>
      <c r="G185" s="41"/>
      <c r="H185" s="41"/>
      <c r="I185" s="41"/>
    </row>
    <row r="186" spans="3:9" x14ac:dyDescent="0.25">
      <c r="C186" s="41"/>
      <c r="D186" s="41"/>
      <c r="E186" s="41"/>
      <c r="F186" s="41"/>
      <c r="G186" s="41"/>
      <c r="H186" s="41"/>
      <c r="I186" s="41"/>
    </row>
    <row r="187" spans="3:9" x14ac:dyDescent="0.25">
      <c r="C187" s="41"/>
      <c r="D187" s="41"/>
      <c r="E187" s="41"/>
      <c r="F187" s="41"/>
      <c r="G187" s="41"/>
      <c r="H187" s="41"/>
      <c r="I187" s="41"/>
    </row>
    <row r="188" spans="3:9" x14ac:dyDescent="0.25">
      <c r="C188" s="41"/>
      <c r="D188" s="41"/>
      <c r="E188" s="41"/>
      <c r="F188" s="41"/>
      <c r="G188" s="41"/>
      <c r="H188" s="41"/>
      <c r="I188" s="41"/>
    </row>
    <row r="189" spans="3:9" x14ac:dyDescent="0.25">
      <c r="C189" s="41"/>
      <c r="D189" s="41"/>
      <c r="E189" s="41"/>
      <c r="F189" s="41"/>
      <c r="G189" s="41"/>
      <c r="H189" s="41"/>
      <c r="I189" s="41"/>
    </row>
    <row r="190" spans="3:9" x14ac:dyDescent="0.25">
      <c r="C190" s="41"/>
      <c r="D190" s="41"/>
      <c r="E190" s="41"/>
      <c r="F190" s="41"/>
      <c r="G190" s="41"/>
      <c r="H190" s="41"/>
      <c r="I190" s="41"/>
    </row>
    <row r="191" spans="3:9" x14ac:dyDescent="0.25">
      <c r="C191" s="41"/>
      <c r="D191" s="41"/>
      <c r="E191" s="41"/>
      <c r="F191" s="41"/>
      <c r="G191" s="41"/>
      <c r="H191" s="41"/>
      <c r="I191" s="41"/>
    </row>
    <row r="192" spans="3:9" x14ac:dyDescent="0.25">
      <c r="C192" s="41"/>
      <c r="D192" s="41"/>
      <c r="E192" s="41"/>
      <c r="F192" s="41"/>
      <c r="G192" s="41"/>
      <c r="H192" s="41"/>
      <c r="I192" s="41"/>
    </row>
    <row r="193" spans="3:9" x14ac:dyDescent="0.25">
      <c r="C193" s="41"/>
      <c r="D193" s="41"/>
      <c r="E193" s="41"/>
      <c r="F193" s="41"/>
      <c r="G193" s="41"/>
      <c r="H193" s="41"/>
      <c r="I193" s="41"/>
    </row>
    <row r="194" spans="3:9" x14ac:dyDescent="0.25">
      <c r="C194" s="41"/>
      <c r="D194" s="41"/>
      <c r="E194" s="41"/>
      <c r="F194" s="41"/>
      <c r="G194" s="41"/>
      <c r="H194" s="41"/>
      <c r="I194" s="41"/>
    </row>
    <row r="195" spans="3:9" x14ac:dyDescent="0.25">
      <c r="C195" s="41"/>
      <c r="D195" s="41"/>
      <c r="E195" s="41"/>
      <c r="F195" s="41"/>
      <c r="G195" s="41"/>
      <c r="H195" s="41"/>
      <c r="I195" s="41"/>
    </row>
    <row r="196" spans="3:9" x14ac:dyDescent="0.25">
      <c r="C196" s="41"/>
      <c r="D196" s="41"/>
      <c r="E196" s="41"/>
      <c r="F196" s="41"/>
      <c r="G196" s="41"/>
      <c r="H196" s="41"/>
      <c r="I196" s="41"/>
    </row>
    <row r="197" spans="3:9" x14ac:dyDescent="0.25">
      <c r="C197" s="41"/>
      <c r="D197" s="41"/>
      <c r="E197" s="41"/>
      <c r="F197" s="41"/>
      <c r="G197" s="41"/>
      <c r="H197" s="41"/>
      <c r="I197" s="41"/>
    </row>
    <row r="198" spans="3:9" x14ac:dyDescent="0.25">
      <c r="C198" s="41"/>
      <c r="D198" s="41"/>
      <c r="E198" s="41"/>
      <c r="F198" s="41"/>
      <c r="G198" s="41"/>
      <c r="H198" s="41"/>
      <c r="I198" s="41"/>
    </row>
    <row r="199" spans="3:9" x14ac:dyDescent="0.25">
      <c r="C199" s="41"/>
      <c r="D199" s="41"/>
      <c r="E199" s="41"/>
      <c r="F199" s="41"/>
      <c r="G199" s="41"/>
      <c r="H199" s="41"/>
      <c r="I199" s="41"/>
    </row>
    <row r="200" spans="3:9" x14ac:dyDescent="0.25">
      <c r="C200" s="41"/>
      <c r="D200" s="41"/>
      <c r="E200" s="41"/>
      <c r="F200" s="41"/>
      <c r="G200" s="41"/>
      <c r="H200" s="41"/>
      <c r="I200" s="41"/>
    </row>
    <row r="201" spans="3:9" x14ac:dyDescent="0.25">
      <c r="C201" s="41"/>
      <c r="D201" s="41"/>
      <c r="E201" s="41"/>
      <c r="F201" s="41"/>
      <c r="G201" s="41"/>
      <c r="H201" s="41"/>
      <c r="I201" s="41"/>
    </row>
    <row r="202" spans="3:9" x14ac:dyDescent="0.25">
      <c r="C202" s="41"/>
      <c r="D202" s="41"/>
      <c r="E202" s="41"/>
      <c r="F202" s="41"/>
      <c r="G202" s="41"/>
      <c r="H202" s="41"/>
      <c r="I202" s="41"/>
    </row>
    <row r="203" spans="3:9" x14ac:dyDescent="0.25">
      <c r="C203" s="41"/>
      <c r="D203" s="41"/>
      <c r="E203" s="41"/>
      <c r="F203" s="41"/>
      <c r="G203" s="41"/>
      <c r="H203" s="41"/>
      <c r="I203" s="41"/>
    </row>
    <row r="204" spans="3:9" x14ac:dyDescent="0.25">
      <c r="C204" s="41"/>
      <c r="D204" s="41"/>
      <c r="E204" s="41"/>
      <c r="F204" s="41"/>
      <c r="G204" s="41"/>
      <c r="H204" s="41"/>
      <c r="I204" s="41"/>
    </row>
    <row r="205" spans="3:9" x14ac:dyDescent="0.25">
      <c r="C205" s="41"/>
      <c r="D205" s="41"/>
      <c r="E205" s="41"/>
      <c r="F205" s="41"/>
      <c r="G205" s="41"/>
      <c r="H205" s="41"/>
      <c r="I205" s="41"/>
    </row>
    <row r="206" spans="3:9" x14ac:dyDescent="0.25">
      <c r="C206" s="41"/>
      <c r="D206" s="41"/>
      <c r="E206" s="41"/>
      <c r="F206" s="41"/>
      <c r="G206" s="41"/>
      <c r="H206" s="41"/>
      <c r="I206" s="41"/>
    </row>
    <row r="207" spans="3:9" x14ac:dyDescent="0.25">
      <c r="C207" s="41"/>
      <c r="D207" s="41"/>
      <c r="E207" s="41"/>
      <c r="F207" s="41"/>
      <c r="G207" s="41"/>
      <c r="H207" s="41"/>
      <c r="I207" s="41"/>
    </row>
    <row r="208" spans="3:9" x14ac:dyDescent="0.25">
      <c r="C208" s="41"/>
      <c r="D208" s="41"/>
      <c r="E208" s="41"/>
      <c r="F208" s="41"/>
      <c r="G208" s="41"/>
      <c r="H208" s="41"/>
      <c r="I208" s="41"/>
    </row>
    <row r="209" spans="3:9" x14ac:dyDescent="0.25">
      <c r="C209" s="41"/>
      <c r="D209" s="41"/>
      <c r="E209" s="41"/>
      <c r="F209" s="41"/>
      <c r="G209" s="41"/>
      <c r="H209" s="41"/>
      <c r="I209" s="41"/>
    </row>
    <row r="210" spans="3:9" x14ac:dyDescent="0.25">
      <c r="C210" s="41"/>
      <c r="D210" s="41"/>
      <c r="E210" s="41"/>
      <c r="F210" s="41"/>
      <c r="G210" s="41"/>
      <c r="H210" s="41"/>
      <c r="I210" s="41"/>
    </row>
    <row r="211" spans="3:9" x14ac:dyDescent="0.25">
      <c r="C211" s="41"/>
      <c r="D211" s="41"/>
      <c r="E211" s="41"/>
      <c r="F211" s="41"/>
      <c r="G211" s="41"/>
      <c r="H211" s="41"/>
      <c r="I211" s="41"/>
    </row>
    <row r="212" spans="3:9" x14ac:dyDescent="0.25">
      <c r="C212" s="41"/>
      <c r="D212" s="41"/>
      <c r="E212" s="41"/>
      <c r="F212" s="41"/>
      <c r="G212" s="41"/>
      <c r="H212" s="41"/>
      <c r="I212" s="41"/>
    </row>
    <row r="213" spans="3:9" x14ac:dyDescent="0.25">
      <c r="C213" s="41"/>
      <c r="D213" s="41"/>
      <c r="E213" s="41"/>
      <c r="F213" s="41"/>
      <c r="G213" s="41"/>
      <c r="H213" s="41"/>
      <c r="I213" s="41"/>
    </row>
    <row r="214" spans="3:9" x14ac:dyDescent="0.25">
      <c r="C214" s="41"/>
      <c r="D214" s="41"/>
      <c r="E214" s="41"/>
      <c r="F214" s="41"/>
      <c r="G214" s="41"/>
      <c r="H214" s="41"/>
      <c r="I214" s="41"/>
    </row>
    <row r="215" spans="3:9" x14ac:dyDescent="0.25">
      <c r="C215" s="41"/>
      <c r="D215" s="41"/>
      <c r="E215" s="41"/>
      <c r="F215" s="41"/>
      <c r="G215" s="41"/>
      <c r="H215" s="41"/>
      <c r="I215" s="41"/>
    </row>
    <row r="216" spans="3:9" x14ac:dyDescent="0.25">
      <c r="C216" s="41"/>
      <c r="D216" s="41"/>
      <c r="E216" s="41"/>
      <c r="F216" s="41"/>
      <c r="G216" s="41"/>
      <c r="H216" s="41"/>
      <c r="I216" s="41"/>
    </row>
    <row r="217" spans="3:9" x14ac:dyDescent="0.25">
      <c r="C217" s="41"/>
      <c r="D217" s="41"/>
      <c r="E217" s="41"/>
      <c r="F217" s="41"/>
      <c r="G217" s="41"/>
      <c r="H217" s="41"/>
      <c r="I217" s="41"/>
    </row>
    <row r="218" spans="3:9" x14ac:dyDescent="0.25">
      <c r="C218" s="41"/>
      <c r="D218" s="41"/>
      <c r="E218" s="41"/>
      <c r="F218" s="41"/>
      <c r="G218" s="41"/>
      <c r="H218" s="41"/>
      <c r="I218" s="41"/>
    </row>
    <row r="219" spans="3:9" x14ac:dyDescent="0.25">
      <c r="C219" s="41"/>
      <c r="D219" s="41"/>
      <c r="E219" s="41"/>
      <c r="F219" s="41"/>
      <c r="G219" s="41"/>
      <c r="H219" s="41"/>
      <c r="I219" s="41"/>
    </row>
    <row r="220" spans="3:9" x14ac:dyDescent="0.25">
      <c r="C220" s="41"/>
      <c r="D220" s="41"/>
      <c r="E220" s="41"/>
      <c r="F220" s="41"/>
      <c r="G220" s="41"/>
      <c r="H220" s="41"/>
      <c r="I220" s="41"/>
    </row>
    <row r="221" spans="3:9" x14ac:dyDescent="0.25">
      <c r="C221" s="41"/>
      <c r="D221" s="41"/>
      <c r="E221" s="41"/>
      <c r="F221" s="41"/>
      <c r="G221" s="41"/>
      <c r="H221" s="41"/>
      <c r="I221" s="41"/>
    </row>
    <row r="222" spans="3:9" x14ac:dyDescent="0.25">
      <c r="C222" s="41"/>
      <c r="D222" s="41"/>
      <c r="E222" s="41"/>
      <c r="F222" s="41"/>
      <c r="G222" s="41"/>
      <c r="H222" s="41"/>
      <c r="I222" s="41"/>
    </row>
    <row r="223" spans="3:9" x14ac:dyDescent="0.25">
      <c r="C223" s="41"/>
      <c r="D223" s="41"/>
      <c r="E223" s="41"/>
      <c r="F223" s="41"/>
      <c r="G223" s="41"/>
      <c r="H223" s="41"/>
      <c r="I223" s="41"/>
    </row>
    <row r="224" spans="3:9" x14ac:dyDescent="0.25">
      <c r="C224" s="41"/>
      <c r="D224" s="41"/>
      <c r="E224" s="41"/>
      <c r="F224" s="41"/>
      <c r="G224" s="41"/>
      <c r="H224" s="41"/>
      <c r="I224" s="41"/>
    </row>
    <row r="225" spans="3:9" x14ac:dyDescent="0.25">
      <c r="C225" s="41"/>
      <c r="D225" s="41"/>
      <c r="E225" s="41"/>
      <c r="F225" s="41"/>
      <c r="G225" s="41"/>
      <c r="H225" s="41"/>
      <c r="I225" s="41"/>
    </row>
    <row r="226" spans="3:9" x14ac:dyDescent="0.25">
      <c r="C226" s="41"/>
      <c r="D226" s="41"/>
      <c r="E226" s="41"/>
      <c r="F226" s="41"/>
      <c r="G226" s="41"/>
      <c r="H226" s="41"/>
      <c r="I226" s="41"/>
    </row>
    <row r="227" spans="3:9" x14ac:dyDescent="0.25">
      <c r="C227" s="41"/>
      <c r="D227" s="41"/>
      <c r="E227" s="41"/>
      <c r="F227" s="41"/>
      <c r="G227" s="41"/>
      <c r="H227" s="41"/>
      <c r="I227" s="41"/>
    </row>
    <row r="228" spans="3:9" x14ac:dyDescent="0.25">
      <c r="C228" s="41"/>
      <c r="D228" s="41"/>
      <c r="E228" s="41"/>
      <c r="F228" s="41"/>
      <c r="G228" s="41"/>
      <c r="H228" s="41"/>
      <c r="I228" s="41"/>
    </row>
    <row r="229" spans="3:9" x14ac:dyDescent="0.25">
      <c r="C229" s="41"/>
      <c r="D229" s="41"/>
      <c r="E229" s="41"/>
      <c r="F229" s="41"/>
      <c r="G229" s="41"/>
      <c r="H229" s="41"/>
      <c r="I229" s="41"/>
    </row>
    <row r="230" spans="3:9" x14ac:dyDescent="0.25">
      <c r="C230" s="41"/>
      <c r="D230" s="41"/>
      <c r="E230" s="41"/>
      <c r="F230" s="41"/>
      <c r="G230" s="41"/>
      <c r="H230" s="41"/>
      <c r="I230" s="41"/>
    </row>
    <row r="231" spans="3:9" x14ac:dyDescent="0.25">
      <c r="C231" s="41"/>
      <c r="D231" s="41"/>
      <c r="E231" s="41"/>
      <c r="F231" s="41"/>
      <c r="G231" s="41"/>
      <c r="H231" s="41"/>
      <c r="I231" s="41"/>
    </row>
    <row r="232" spans="3:9" x14ac:dyDescent="0.25">
      <c r="C232" s="41"/>
      <c r="D232" s="41"/>
      <c r="E232" s="41"/>
      <c r="F232" s="41"/>
      <c r="G232" s="41"/>
      <c r="H232" s="41"/>
      <c r="I232" s="41"/>
    </row>
    <row r="233" spans="3:9" x14ac:dyDescent="0.25">
      <c r="C233" s="41"/>
      <c r="D233" s="41"/>
      <c r="E233" s="41"/>
      <c r="F233" s="41"/>
      <c r="G233" s="41"/>
      <c r="H233" s="41"/>
      <c r="I233" s="41"/>
    </row>
    <row r="234" spans="3:9" x14ac:dyDescent="0.25">
      <c r="C234" s="41"/>
      <c r="D234" s="41"/>
      <c r="E234" s="41"/>
      <c r="F234" s="41"/>
      <c r="G234" s="41"/>
      <c r="H234" s="41"/>
      <c r="I234" s="41"/>
    </row>
    <row r="235" spans="3:9" x14ac:dyDescent="0.25">
      <c r="C235" s="41"/>
      <c r="D235" s="41"/>
      <c r="E235" s="41"/>
      <c r="F235" s="41"/>
      <c r="G235" s="41"/>
      <c r="H235" s="41"/>
      <c r="I235" s="41"/>
    </row>
    <row r="236" spans="3:9" x14ac:dyDescent="0.25">
      <c r="C236" s="41"/>
      <c r="D236" s="41"/>
      <c r="E236" s="41"/>
      <c r="F236" s="41"/>
      <c r="G236" s="41"/>
      <c r="H236" s="41"/>
      <c r="I236" s="41"/>
    </row>
    <row r="237" spans="3:9" x14ac:dyDescent="0.25">
      <c r="C237" s="41"/>
      <c r="D237" s="41"/>
      <c r="E237" s="41"/>
      <c r="F237" s="41"/>
      <c r="G237" s="41"/>
      <c r="H237" s="41"/>
      <c r="I237" s="41"/>
    </row>
    <row r="238" spans="3:9" x14ac:dyDescent="0.25">
      <c r="C238" s="41"/>
      <c r="D238" s="41"/>
      <c r="E238" s="41"/>
      <c r="F238" s="41"/>
      <c r="G238" s="41"/>
      <c r="H238" s="41"/>
      <c r="I238" s="41"/>
    </row>
    <row r="239" spans="3:9" x14ac:dyDescent="0.25">
      <c r="C239" s="41"/>
      <c r="D239" s="41"/>
      <c r="E239" s="41"/>
      <c r="F239" s="41"/>
      <c r="G239" s="41"/>
      <c r="H239" s="41"/>
      <c r="I239" s="41"/>
    </row>
    <row r="240" spans="3:9" x14ac:dyDescent="0.25">
      <c r="C240" s="41"/>
      <c r="D240" s="41"/>
      <c r="E240" s="41"/>
      <c r="F240" s="41"/>
      <c r="G240" s="41"/>
      <c r="H240" s="41"/>
      <c r="I240" s="41"/>
    </row>
    <row r="241" spans="3:9" x14ac:dyDescent="0.25">
      <c r="C241" s="41"/>
      <c r="D241" s="41"/>
      <c r="E241" s="41"/>
      <c r="F241" s="41"/>
      <c r="G241" s="41"/>
      <c r="H241" s="41"/>
      <c r="I241" s="41"/>
    </row>
    <row r="242" spans="3:9" x14ac:dyDescent="0.25">
      <c r="C242" s="41"/>
      <c r="D242" s="41"/>
      <c r="E242" s="41"/>
      <c r="F242" s="41"/>
      <c r="G242" s="41"/>
      <c r="H242" s="41"/>
      <c r="I242" s="41"/>
    </row>
    <row r="243" spans="3:9" x14ac:dyDescent="0.25">
      <c r="C243" s="41"/>
      <c r="D243" s="41"/>
      <c r="E243" s="41"/>
      <c r="F243" s="41"/>
      <c r="G243" s="41"/>
      <c r="H243" s="41"/>
      <c r="I243" s="41"/>
    </row>
    <row r="244" spans="3:9" x14ac:dyDescent="0.25">
      <c r="C244" s="41"/>
      <c r="D244" s="41"/>
      <c r="E244" s="41"/>
      <c r="F244" s="41"/>
      <c r="G244" s="41"/>
      <c r="H244" s="41"/>
      <c r="I244" s="41"/>
    </row>
    <row r="245" spans="3:9" x14ac:dyDescent="0.25">
      <c r="C245" s="41"/>
      <c r="D245" s="41"/>
      <c r="E245" s="41"/>
      <c r="F245" s="41"/>
      <c r="G245" s="41"/>
      <c r="H245" s="41"/>
      <c r="I245" s="41"/>
    </row>
    <row r="246" spans="3:9" x14ac:dyDescent="0.25">
      <c r="C246" s="41"/>
      <c r="D246" s="41"/>
      <c r="E246" s="41"/>
      <c r="F246" s="41"/>
      <c r="G246" s="41"/>
      <c r="H246" s="41"/>
      <c r="I246" s="41"/>
    </row>
    <row r="247" spans="3:9" x14ac:dyDescent="0.25">
      <c r="C247" s="41"/>
      <c r="D247" s="41"/>
      <c r="E247" s="41"/>
      <c r="F247" s="41"/>
      <c r="G247" s="41"/>
      <c r="H247" s="41"/>
      <c r="I247" s="41"/>
    </row>
    <row r="248" spans="3:9" x14ac:dyDescent="0.25">
      <c r="C248" s="41"/>
      <c r="D248" s="41"/>
      <c r="E248" s="41"/>
      <c r="F248" s="41"/>
      <c r="G248" s="41"/>
      <c r="H248" s="41"/>
      <c r="I248" s="41"/>
    </row>
    <row r="249" spans="3:9" x14ac:dyDescent="0.25">
      <c r="C249" s="41"/>
      <c r="D249" s="41"/>
      <c r="E249" s="41"/>
      <c r="F249" s="41"/>
      <c r="G249" s="41"/>
      <c r="H249" s="41"/>
      <c r="I249" s="41"/>
    </row>
    <row r="250" spans="3:9" x14ac:dyDescent="0.25">
      <c r="C250" s="41"/>
      <c r="D250" s="41"/>
      <c r="E250" s="41"/>
      <c r="F250" s="41"/>
      <c r="G250" s="41"/>
      <c r="H250" s="41"/>
      <c r="I250" s="41"/>
    </row>
    <row r="251" spans="3:9" x14ac:dyDescent="0.25">
      <c r="C251" s="41"/>
      <c r="D251" s="41"/>
      <c r="E251" s="41"/>
      <c r="F251" s="41"/>
      <c r="G251" s="41"/>
      <c r="H251" s="41"/>
      <c r="I251" s="41"/>
    </row>
    <row r="252" spans="3:9" x14ac:dyDescent="0.25">
      <c r="C252" s="41"/>
      <c r="D252" s="41"/>
      <c r="E252" s="41"/>
      <c r="F252" s="41"/>
      <c r="G252" s="41"/>
      <c r="H252" s="41"/>
      <c r="I252" s="41"/>
    </row>
    <row r="253" spans="3:9" x14ac:dyDescent="0.25">
      <c r="C253" s="41"/>
      <c r="D253" s="41"/>
      <c r="E253" s="41"/>
      <c r="F253" s="41"/>
      <c r="G253" s="41"/>
      <c r="H253" s="41"/>
      <c r="I253" s="41"/>
    </row>
    <row r="254" spans="3:9" x14ac:dyDescent="0.25">
      <c r="C254" s="41"/>
      <c r="D254" s="41"/>
      <c r="E254" s="41"/>
      <c r="F254" s="41"/>
      <c r="G254" s="41"/>
      <c r="H254" s="41"/>
      <c r="I254" s="41"/>
    </row>
    <row r="255" spans="3:9" x14ac:dyDescent="0.25">
      <c r="C255" s="41"/>
      <c r="D255" s="41"/>
      <c r="E255" s="41"/>
      <c r="F255" s="41"/>
      <c r="G255" s="41"/>
      <c r="H255" s="41"/>
      <c r="I255" s="41"/>
    </row>
    <row r="256" spans="3:9" x14ac:dyDescent="0.25">
      <c r="C256" s="41"/>
      <c r="D256" s="41"/>
      <c r="E256" s="41"/>
      <c r="F256" s="41"/>
      <c r="G256" s="41"/>
      <c r="H256" s="41"/>
      <c r="I256" s="41"/>
    </row>
    <row r="257" spans="3:9" x14ac:dyDescent="0.25">
      <c r="C257" s="41"/>
      <c r="D257" s="41"/>
      <c r="E257" s="41"/>
      <c r="F257" s="41"/>
      <c r="G257" s="41"/>
      <c r="H257" s="41"/>
      <c r="I257" s="41"/>
    </row>
    <row r="258" spans="3:9" x14ac:dyDescent="0.25">
      <c r="C258" s="41"/>
      <c r="D258" s="41"/>
      <c r="E258" s="41"/>
      <c r="F258" s="41"/>
      <c r="G258" s="41"/>
      <c r="H258" s="41"/>
      <c r="I258" s="41"/>
    </row>
    <row r="259" spans="3:9" x14ac:dyDescent="0.25">
      <c r="C259" s="41"/>
      <c r="D259" s="41"/>
      <c r="E259" s="41"/>
      <c r="F259" s="41"/>
      <c r="G259" s="41"/>
      <c r="H259" s="41"/>
      <c r="I259" s="41"/>
    </row>
    <row r="260" spans="3:9" x14ac:dyDescent="0.25">
      <c r="C260" s="41"/>
      <c r="D260" s="41"/>
      <c r="E260" s="41"/>
      <c r="F260" s="41"/>
      <c r="G260" s="41"/>
      <c r="H260" s="41"/>
      <c r="I260" s="41"/>
    </row>
    <row r="261" spans="3:9" x14ac:dyDescent="0.25">
      <c r="C261" s="41"/>
      <c r="D261" s="41"/>
      <c r="E261" s="41"/>
      <c r="F261" s="41"/>
      <c r="G261" s="41"/>
      <c r="H261" s="41"/>
      <c r="I261" s="41"/>
    </row>
    <row r="262" spans="3:9" x14ac:dyDescent="0.25">
      <c r="C262" s="41"/>
      <c r="D262" s="41"/>
      <c r="E262" s="41"/>
      <c r="F262" s="41"/>
      <c r="G262" s="41"/>
      <c r="H262" s="41"/>
      <c r="I262" s="41"/>
    </row>
    <row r="263" spans="3:9" x14ac:dyDescent="0.25">
      <c r="C263" s="41"/>
      <c r="D263" s="41"/>
      <c r="E263" s="41"/>
      <c r="F263" s="41"/>
      <c r="G263" s="41"/>
      <c r="H263" s="41"/>
      <c r="I263" s="41"/>
    </row>
    <row r="264" spans="3:9" x14ac:dyDescent="0.25">
      <c r="C264" s="41"/>
      <c r="D264" s="41"/>
      <c r="E264" s="41"/>
      <c r="F264" s="41"/>
      <c r="G264" s="41"/>
      <c r="H264" s="41"/>
      <c r="I264" s="41"/>
    </row>
    <row r="265" spans="3:9" x14ac:dyDescent="0.25">
      <c r="C265" s="41"/>
      <c r="D265" s="41"/>
      <c r="E265" s="41"/>
      <c r="F265" s="41"/>
      <c r="G265" s="41"/>
      <c r="H265" s="41"/>
      <c r="I265" s="41"/>
    </row>
    <row r="266" spans="3:9" x14ac:dyDescent="0.25">
      <c r="C266" s="41"/>
      <c r="D266" s="41"/>
      <c r="E266" s="41"/>
      <c r="F266" s="41"/>
      <c r="G266" s="41"/>
      <c r="H266" s="41"/>
      <c r="I266" s="41"/>
    </row>
    <row r="267" spans="3:9" x14ac:dyDescent="0.25">
      <c r="C267" s="41"/>
      <c r="D267" s="41"/>
      <c r="E267" s="41"/>
      <c r="F267" s="41"/>
      <c r="G267" s="41"/>
      <c r="H267" s="41"/>
      <c r="I267" s="41"/>
    </row>
    <row r="268" spans="3:9" x14ac:dyDescent="0.25">
      <c r="C268" s="41"/>
      <c r="D268" s="41"/>
      <c r="E268" s="41"/>
      <c r="F268" s="41"/>
      <c r="G268" s="41"/>
      <c r="H268" s="41"/>
      <c r="I268" s="41"/>
    </row>
    <row r="269" spans="3:9" x14ac:dyDescent="0.25">
      <c r="C269" s="41"/>
      <c r="D269" s="41"/>
      <c r="E269" s="41"/>
      <c r="F269" s="41"/>
      <c r="G269" s="41"/>
      <c r="H269" s="41"/>
      <c r="I269" s="41"/>
    </row>
    <row r="270" spans="3:9" x14ac:dyDescent="0.25">
      <c r="C270" s="41"/>
      <c r="D270" s="41"/>
      <c r="E270" s="41"/>
      <c r="F270" s="41"/>
      <c r="G270" s="41"/>
      <c r="H270" s="41"/>
      <c r="I270" s="41"/>
    </row>
    <row r="271" spans="3:9" x14ac:dyDescent="0.25">
      <c r="C271" s="41"/>
      <c r="D271" s="41"/>
      <c r="E271" s="41"/>
      <c r="F271" s="41"/>
      <c r="G271" s="41"/>
      <c r="H271" s="41"/>
      <c r="I271" s="41"/>
    </row>
    <row r="272" spans="3:9" x14ac:dyDescent="0.25">
      <c r="C272" s="41"/>
      <c r="D272" s="41"/>
      <c r="E272" s="41"/>
      <c r="F272" s="41"/>
      <c r="G272" s="41"/>
      <c r="H272" s="41"/>
      <c r="I272" s="41"/>
    </row>
    <row r="273" spans="3:9" x14ac:dyDescent="0.25">
      <c r="C273" s="41"/>
      <c r="D273" s="41"/>
      <c r="E273" s="41"/>
      <c r="F273" s="41"/>
      <c r="G273" s="41"/>
      <c r="H273" s="41"/>
      <c r="I273" s="41"/>
    </row>
    <row r="274" spans="3:9" x14ac:dyDescent="0.25">
      <c r="C274" s="41"/>
      <c r="D274" s="41"/>
      <c r="E274" s="41"/>
      <c r="F274" s="41"/>
      <c r="G274" s="41"/>
      <c r="H274" s="41"/>
      <c r="I274" s="41"/>
    </row>
    <row r="275" spans="3:9" x14ac:dyDescent="0.25">
      <c r="C275" s="41"/>
      <c r="D275" s="41"/>
      <c r="E275" s="41"/>
      <c r="F275" s="41"/>
      <c r="G275" s="41"/>
      <c r="H275" s="41"/>
      <c r="I275" s="41"/>
    </row>
    <row r="276" spans="3:9" x14ac:dyDescent="0.25">
      <c r="C276" s="41"/>
      <c r="D276" s="41"/>
      <c r="E276" s="41"/>
      <c r="F276" s="41"/>
      <c r="G276" s="41"/>
      <c r="H276" s="41"/>
      <c r="I276" s="41"/>
    </row>
    <row r="277" spans="3:9" x14ac:dyDescent="0.25">
      <c r="C277" s="41"/>
      <c r="D277" s="41"/>
      <c r="E277" s="41"/>
      <c r="F277" s="41"/>
      <c r="G277" s="41"/>
      <c r="H277" s="41"/>
      <c r="I277" s="41"/>
    </row>
    <row r="278" spans="3:9" x14ac:dyDescent="0.25">
      <c r="C278" s="41"/>
      <c r="D278" s="41"/>
      <c r="E278" s="41"/>
      <c r="F278" s="41"/>
      <c r="G278" s="41"/>
      <c r="H278" s="41"/>
      <c r="I278" s="41"/>
    </row>
    <row r="279" spans="3:9" x14ac:dyDescent="0.25">
      <c r="C279" s="41"/>
      <c r="D279" s="41"/>
      <c r="E279" s="41"/>
      <c r="F279" s="41"/>
      <c r="G279" s="41"/>
      <c r="H279" s="41"/>
      <c r="I279" s="41"/>
    </row>
    <row r="280" spans="3:9" x14ac:dyDescent="0.25">
      <c r="C280" s="41"/>
      <c r="D280" s="41"/>
      <c r="E280" s="41"/>
      <c r="F280" s="41"/>
      <c r="G280" s="41"/>
      <c r="H280" s="41"/>
      <c r="I280" s="41"/>
    </row>
    <row r="281" spans="3:9" x14ac:dyDescent="0.25">
      <c r="C281" s="41"/>
      <c r="D281" s="41"/>
      <c r="E281" s="41"/>
      <c r="F281" s="41"/>
      <c r="G281" s="41"/>
      <c r="H281" s="41"/>
      <c r="I281" s="41"/>
    </row>
    <row r="282" spans="3:9" x14ac:dyDescent="0.25">
      <c r="C282" s="41"/>
      <c r="D282" s="41"/>
      <c r="E282" s="41"/>
      <c r="F282" s="41"/>
      <c r="G282" s="41"/>
      <c r="H282" s="41"/>
      <c r="I282" s="41"/>
    </row>
    <row r="283" spans="3:9" x14ac:dyDescent="0.25">
      <c r="C283" s="41"/>
      <c r="D283" s="41"/>
      <c r="E283" s="41"/>
      <c r="F283" s="41"/>
      <c r="G283" s="41"/>
      <c r="H283" s="41"/>
      <c r="I283" s="41"/>
    </row>
    <row r="284" spans="3:9" x14ac:dyDescent="0.25">
      <c r="C284" s="41"/>
      <c r="D284" s="41"/>
      <c r="E284" s="41"/>
      <c r="F284" s="41"/>
      <c r="G284" s="41"/>
      <c r="H284" s="41"/>
      <c r="I284" s="41"/>
    </row>
    <row r="285" spans="3:9" x14ac:dyDescent="0.25">
      <c r="C285" s="41"/>
      <c r="D285" s="41"/>
      <c r="E285" s="41"/>
      <c r="F285" s="41"/>
      <c r="G285" s="41"/>
      <c r="H285" s="41"/>
      <c r="I285" s="41"/>
    </row>
    <row r="286" spans="3:9" x14ac:dyDescent="0.25">
      <c r="C286" s="41"/>
      <c r="D286" s="41"/>
      <c r="E286" s="41"/>
      <c r="F286" s="41"/>
      <c r="G286" s="41"/>
      <c r="H286" s="41"/>
      <c r="I286" s="41"/>
    </row>
    <row r="287" spans="3:9" x14ac:dyDescent="0.25">
      <c r="C287" s="41"/>
      <c r="D287" s="41"/>
      <c r="E287" s="41"/>
      <c r="F287" s="41"/>
      <c r="G287" s="41"/>
      <c r="H287" s="41"/>
      <c r="I287" s="41"/>
    </row>
    <row r="288" spans="3:9" x14ac:dyDescent="0.25">
      <c r="C288" s="41"/>
      <c r="D288" s="41"/>
      <c r="E288" s="41"/>
      <c r="F288" s="41"/>
      <c r="G288" s="41"/>
      <c r="H288" s="41"/>
      <c r="I288" s="41"/>
    </row>
    <row r="289" spans="3:9" x14ac:dyDescent="0.25">
      <c r="C289" s="41"/>
      <c r="D289" s="41"/>
      <c r="E289" s="41"/>
      <c r="F289" s="41"/>
      <c r="G289" s="41"/>
      <c r="H289" s="41"/>
      <c r="I289" s="41"/>
    </row>
    <row r="290" spans="3:9" x14ac:dyDescent="0.25">
      <c r="C290" s="41"/>
      <c r="D290" s="41"/>
      <c r="E290" s="41"/>
      <c r="F290" s="41"/>
      <c r="G290" s="41"/>
      <c r="H290" s="41"/>
      <c r="I290" s="41"/>
    </row>
    <row r="291" spans="3:9" x14ac:dyDescent="0.25">
      <c r="C291" s="41"/>
      <c r="D291" s="41"/>
      <c r="E291" s="41"/>
      <c r="F291" s="41"/>
      <c r="G291" s="41"/>
      <c r="H291" s="41"/>
      <c r="I291" s="41"/>
    </row>
    <row r="292" spans="3:9" x14ac:dyDescent="0.25">
      <c r="C292" s="41"/>
      <c r="D292" s="41"/>
      <c r="E292" s="41"/>
      <c r="F292" s="41"/>
      <c r="G292" s="41"/>
      <c r="H292" s="41"/>
      <c r="I292" s="41"/>
    </row>
    <row r="293" spans="3:9" x14ac:dyDescent="0.25">
      <c r="C293" s="41"/>
      <c r="D293" s="41"/>
      <c r="E293" s="41"/>
      <c r="F293" s="41"/>
      <c r="G293" s="41"/>
      <c r="H293" s="41"/>
      <c r="I293" s="41"/>
    </row>
    <row r="294" spans="3:9" x14ac:dyDescent="0.25">
      <c r="C294" s="41"/>
      <c r="D294" s="41"/>
      <c r="E294" s="41"/>
      <c r="F294" s="41"/>
      <c r="G294" s="41"/>
      <c r="H294" s="41"/>
      <c r="I294" s="41"/>
    </row>
    <row r="295" spans="3:9" x14ac:dyDescent="0.25">
      <c r="C295" s="41"/>
      <c r="D295" s="41"/>
      <c r="E295" s="41"/>
      <c r="F295" s="41"/>
      <c r="G295" s="41"/>
      <c r="H295" s="41"/>
      <c r="I295" s="41"/>
    </row>
    <row r="296" spans="3:9" x14ac:dyDescent="0.25">
      <c r="C296" s="41"/>
      <c r="D296" s="41"/>
      <c r="E296" s="41"/>
      <c r="F296" s="41"/>
      <c r="G296" s="41"/>
      <c r="H296" s="41"/>
      <c r="I296" s="41"/>
    </row>
    <row r="297" spans="3:9" x14ac:dyDescent="0.25">
      <c r="C297" s="41"/>
      <c r="D297" s="41"/>
      <c r="E297" s="41"/>
      <c r="F297" s="41"/>
      <c r="G297" s="41"/>
      <c r="H297" s="41"/>
      <c r="I297" s="41"/>
    </row>
    <row r="298" spans="3:9" x14ac:dyDescent="0.25">
      <c r="C298" s="41"/>
      <c r="D298" s="41"/>
      <c r="E298" s="41"/>
      <c r="F298" s="41"/>
      <c r="G298" s="41"/>
      <c r="H298" s="41"/>
      <c r="I298" s="41"/>
    </row>
    <row r="299" spans="3:9" x14ac:dyDescent="0.25">
      <c r="C299" s="41"/>
      <c r="D299" s="41"/>
      <c r="E299" s="41"/>
      <c r="F299" s="41"/>
      <c r="G299" s="41"/>
      <c r="H299" s="41"/>
      <c r="I299" s="41"/>
    </row>
    <row r="300" spans="3:9" x14ac:dyDescent="0.25">
      <c r="C300" s="41"/>
      <c r="D300" s="41"/>
      <c r="E300" s="41"/>
      <c r="F300" s="41"/>
      <c r="G300" s="41"/>
      <c r="H300" s="41"/>
      <c r="I300" s="41"/>
    </row>
    <row r="301" spans="3:9" x14ac:dyDescent="0.25">
      <c r="C301" s="41"/>
      <c r="D301" s="41"/>
      <c r="E301" s="41"/>
      <c r="F301" s="41"/>
      <c r="G301" s="41"/>
      <c r="H301" s="41"/>
      <c r="I301" s="41"/>
    </row>
    <row r="302" spans="3:9" x14ac:dyDescent="0.25">
      <c r="C302" s="41"/>
      <c r="D302" s="41"/>
      <c r="E302" s="41"/>
      <c r="F302" s="41"/>
      <c r="G302" s="41"/>
      <c r="H302" s="41"/>
      <c r="I302" s="41"/>
    </row>
    <row r="303" spans="3:9" x14ac:dyDescent="0.25">
      <c r="C303" s="41"/>
      <c r="D303" s="41"/>
      <c r="E303" s="41"/>
      <c r="F303" s="41"/>
      <c r="G303" s="41"/>
      <c r="H303" s="41"/>
      <c r="I303" s="41"/>
    </row>
    <row r="304" spans="3:9" x14ac:dyDescent="0.25">
      <c r="C304" s="41"/>
      <c r="D304" s="41"/>
      <c r="E304" s="41"/>
      <c r="F304" s="41"/>
      <c r="G304" s="41"/>
      <c r="H304" s="41"/>
      <c r="I304" s="41"/>
    </row>
    <row r="305" spans="3:9" x14ac:dyDescent="0.25">
      <c r="C305" s="41"/>
      <c r="D305" s="41"/>
      <c r="E305" s="41"/>
      <c r="F305" s="41"/>
      <c r="G305" s="41"/>
      <c r="H305" s="41"/>
      <c r="I305" s="41"/>
    </row>
    <row r="306" spans="3:9" x14ac:dyDescent="0.25">
      <c r="C306" s="41"/>
      <c r="D306" s="41"/>
      <c r="E306" s="41"/>
      <c r="F306" s="41"/>
      <c r="G306" s="41"/>
      <c r="H306" s="41"/>
      <c r="I306" s="41"/>
    </row>
    <row r="307" spans="3:9" x14ac:dyDescent="0.25">
      <c r="C307" s="41"/>
      <c r="D307" s="41"/>
      <c r="E307" s="41"/>
      <c r="F307" s="41"/>
      <c r="G307" s="41"/>
      <c r="H307" s="41"/>
      <c r="I307" s="41"/>
    </row>
    <row r="308" spans="3:9" x14ac:dyDescent="0.25">
      <c r="C308" s="41"/>
      <c r="D308" s="41"/>
      <c r="E308" s="41"/>
      <c r="F308" s="41"/>
      <c r="G308" s="41"/>
      <c r="H308" s="41"/>
      <c r="I308" s="41"/>
    </row>
    <row r="309" spans="3:9" x14ac:dyDescent="0.25">
      <c r="C309" s="41"/>
      <c r="D309" s="41"/>
      <c r="E309" s="41"/>
      <c r="F309" s="41"/>
      <c r="G309" s="41"/>
      <c r="H309" s="41"/>
      <c r="I309" s="41"/>
    </row>
    <row r="310" spans="3:9" x14ac:dyDescent="0.25">
      <c r="C310" s="41"/>
      <c r="D310" s="41"/>
      <c r="E310" s="41"/>
      <c r="F310" s="41"/>
      <c r="G310" s="41"/>
      <c r="H310" s="41"/>
      <c r="I310" s="41"/>
    </row>
    <row r="311" spans="3:9" x14ac:dyDescent="0.25">
      <c r="C311" s="41"/>
      <c r="D311" s="41"/>
      <c r="E311" s="41"/>
      <c r="F311" s="41"/>
      <c r="G311" s="41"/>
      <c r="H311" s="41"/>
      <c r="I311" s="41"/>
    </row>
    <row r="312" spans="3:9" x14ac:dyDescent="0.25">
      <c r="C312" s="41"/>
      <c r="D312" s="41"/>
      <c r="E312" s="41"/>
      <c r="F312" s="41"/>
      <c r="G312" s="41"/>
      <c r="H312" s="41"/>
      <c r="I312" s="41"/>
    </row>
    <row r="313" spans="3:9" x14ac:dyDescent="0.25">
      <c r="C313" s="41"/>
      <c r="D313" s="41"/>
      <c r="E313" s="41"/>
      <c r="F313" s="41"/>
      <c r="G313" s="41"/>
      <c r="H313" s="41"/>
      <c r="I313" s="41"/>
    </row>
    <row r="314" spans="3:9" x14ac:dyDescent="0.25">
      <c r="C314" s="41"/>
      <c r="D314" s="41"/>
      <c r="E314" s="41"/>
      <c r="F314" s="41"/>
      <c r="G314" s="41"/>
      <c r="H314" s="41"/>
      <c r="I314" s="41"/>
    </row>
    <row r="315" spans="3:9" x14ac:dyDescent="0.25">
      <c r="C315" s="41"/>
      <c r="D315" s="41"/>
      <c r="E315" s="41"/>
      <c r="F315" s="41"/>
      <c r="G315" s="41"/>
      <c r="H315" s="41"/>
      <c r="I315" s="41"/>
    </row>
    <row r="316" spans="3:9" x14ac:dyDescent="0.25">
      <c r="C316" s="41"/>
      <c r="D316" s="41"/>
      <c r="E316" s="41"/>
      <c r="F316" s="41"/>
      <c r="G316" s="41"/>
      <c r="H316" s="41"/>
      <c r="I316" s="41"/>
    </row>
    <row r="317" spans="3:9" x14ac:dyDescent="0.25">
      <c r="C317" s="41"/>
      <c r="D317" s="41"/>
      <c r="E317" s="41"/>
      <c r="F317" s="41"/>
      <c r="G317" s="41"/>
      <c r="H317" s="41"/>
      <c r="I317" s="41"/>
    </row>
    <row r="318" spans="3:9" x14ac:dyDescent="0.25">
      <c r="C318" s="41"/>
      <c r="D318" s="41"/>
      <c r="E318" s="41"/>
      <c r="F318" s="41"/>
      <c r="G318" s="41"/>
      <c r="H318" s="41"/>
      <c r="I318" s="41"/>
    </row>
    <row r="319" spans="3:9" x14ac:dyDescent="0.25">
      <c r="C319" s="41"/>
      <c r="D319" s="41"/>
      <c r="E319" s="41"/>
      <c r="F319" s="41"/>
      <c r="G319" s="41"/>
      <c r="H319" s="41"/>
      <c r="I319" s="41"/>
    </row>
    <row r="320" spans="3:9" x14ac:dyDescent="0.25">
      <c r="C320" s="41"/>
      <c r="D320" s="41"/>
      <c r="E320" s="41"/>
      <c r="F320" s="41"/>
      <c r="G320" s="41"/>
      <c r="H320" s="41"/>
      <c r="I320" s="41"/>
    </row>
    <row r="321" spans="3:9" x14ac:dyDescent="0.25">
      <c r="C321" s="41"/>
      <c r="D321" s="41"/>
      <c r="E321" s="41"/>
      <c r="F321" s="41"/>
      <c r="G321" s="41"/>
      <c r="H321" s="41"/>
      <c r="I321" s="41"/>
    </row>
    <row r="322" spans="3:9" x14ac:dyDescent="0.25">
      <c r="C322" s="41"/>
      <c r="D322" s="41"/>
      <c r="E322" s="41"/>
      <c r="F322" s="41"/>
      <c r="G322" s="41"/>
      <c r="H322" s="41"/>
      <c r="I322" s="41"/>
    </row>
    <row r="323" spans="3:9" x14ac:dyDescent="0.25">
      <c r="C323" s="41"/>
      <c r="D323" s="41"/>
      <c r="E323" s="41"/>
      <c r="F323" s="41"/>
      <c r="G323" s="41"/>
      <c r="H323" s="41"/>
      <c r="I323" s="41"/>
    </row>
    <row r="324" spans="3:9" x14ac:dyDescent="0.25">
      <c r="C324" s="41"/>
      <c r="D324" s="41"/>
      <c r="E324" s="41"/>
      <c r="F324" s="41"/>
      <c r="G324" s="41"/>
      <c r="H324" s="41"/>
      <c r="I324" s="41"/>
    </row>
    <row r="325" spans="3:9" x14ac:dyDescent="0.25">
      <c r="C325" s="41"/>
      <c r="D325" s="41"/>
      <c r="E325" s="41"/>
      <c r="F325" s="41"/>
      <c r="G325" s="41"/>
      <c r="H325" s="41"/>
      <c r="I325" s="41"/>
    </row>
    <row r="326" spans="3:9" x14ac:dyDescent="0.25">
      <c r="C326" s="41"/>
      <c r="D326" s="41"/>
      <c r="E326" s="41"/>
      <c r="F326" s="41"/>
      <c r="G326" s="41"/>
      <c r="H326" s="41"/>
      <c r="I326" s="41"/>
    </row>
    <row r="327" spans="3:9" x14ac:dyDescent="0.25">
      <c r="C327" s="41"/>
      <c r="D327" s="41"/>
      <c r="E327" s="41"/>
      <c r="F327" s="41"/>
      <c r="G327" s="41"/>
      <c r="H327" s="41"/>
      <c r="I327" s="41"/>
    </row>
    <row r="328" spans="3:9" x14ac:dyDescent="0.25">
      <c r="C328" s="41"/>
      <c r="D328" s="41"/>
      <c r="E328" s="41"/>
      <c r="F328" s="41"/>
      <c r="G328" s="41"/>
      <c r="H328" s="41"/>
      <c r="I328" s="41"/>
    </row>
    <row r="329" spans="3:9" x14ac:dyDescent="0.25">
      <c r="C329" s="41"/>
      <c r="D329" s="41"/>
      <c r="E329" s="41"/>
      <c r="F329" s="41"/>
      <c r="G329" s="41"/>
      <c r="H329" s="41"/>
      <c r="I329" s="41"/>
    </row>
    <row r="330" spans="3:9" x14ac:dyDescent="0.25">
      <c r="C330" s="41"/>
      <c r="D330" s="41"/>
      <c r="E330" s="41"/>
      <c r="F330" s="41"/>
      <c r="G330" s="41"/>
      <c r="H330" s="41"/>
      <c r="I330" s="41"/>
    </row>
    <row r="331" spans="3:9" x14ac:dyDescent="0.25">
      <c r="C331" s="41"/>
      <c r="D331" s="41"/>
      <c r="E331" s="41"/>
      <c r="F331" s="41"/>
      <c r="G331" s="41"/>
      <c r="H331" s="41"/>
      <c r="I331" s="41"/>
    </row>
    <row r="332" spans="3:9" x14ac:dyDescent="0.25">
      <c r="C332" s="41"/>
      <c r="D332" s="41"/>
      <c r="E332" s="41"/>
      <c r="F332" s="41"/>
      <c r="G332" s="41"/>
      <c r="H332" s="41"/>
      <c r="I332" s="41"/>
    </row>
    <row r="333" spans="3:9" x14ac:dyDescent="0.25">
      <c r="C333" s="41"/>
      <c r="D333" s="41"/>
      <c r="E333" s="41"/>
      <c r="F333" s="41"/>
      <c r="G333" s="41"/>
      <c r="H333" s="41"/>
      <c r="I333" s="41"/>
    </row>
    <row r="334" spans="3:9" x14ac:dyDescent="0.25">
      <c r="C334" s="41"/>
      <c r="D334" s="41"/>
      <c r="E334" s="41"/>
      <c r="F334" s="41"/>
      <c r="G334" s="41"/>
      <c r="H334" s="41"/>
      <c r="I334" s="41"/>
    </row>
    <row r="335" spans="3:9" x14ac:dyDescent="0.25">
      <c r="C335" s="41"/>
      <c r="D335" s="41"/>
      <c r="E335" s="41"/>
      <c r="F335" s="41"/>
      <c r="G335" s="41"/>
      <c r="H335" s="41"/>
      <c r="I335" s="41"/>
    </row>
    <row r="336" spans="3:9" x14ac:dyDescent="0.25">
      <c r="C336" s="41"/>
      <c r="D336" s="41"/>
      <c r="E336" s="41"/>
      <c r="F336" s="41"/>
      <c r="G336" s="41"/>
      <c r="H336" s="41"/>
      <c r="I336" s="41"/>
    </row>
    <row r="337" spans="3:9" x14ac:dyDescent="0.25">
      <c r="C337" s="41"/>
      <c r="D337" s="41"/>
      <c r="E337" s="41"/>
      <c r="F337" s="41"/>
      <c r="G337" s="41"/>
      <c r="H337" s="41"/>
      <c r="I337" s="41"/>
    </row>
    <row r="338" spans="3:9" x14ac:dyDescent="0.25">
      <c r="C338" s="41"/>
      <c r="D338" s="41"/>
      <c r="E338" s="41"/>
      <c r="F338" s="41"/>
      <c r="G338" s="41"/>
      <c r="H338" s="41"/>
      <c r="I338" s="41"/>
    </row>
    <row r="339" spans="3:9" x14ac:dyDescent="0.25">
      <c r="C339" s="41"/>
      <c r="D339" s="41"/>
      <c r="E339" s="41"/>
      <c r="F339" s="41"/>
      <c r="G339" s="41"/>
      <c r="H339" s="41"/>
      <c r="I339" s="41"/>
    </row>
    <row r="340" spans="3:9" x14ac:dyDescent="0.25">
      <c r="C340" s="41"/>
      <c r="D340" s="41"/>
      <c r="E340" s="41"/>
      <c r="F340" s="41"/>
      <c r="G340" s="41"/>
      <c r="H340" s="41"/>
      <c r="I340" s="41"/>
    </row>
    <row r="341" spans="3:9" x14ac:dyDescent="0.25">
      <c r="C341" s="41"/>
      <c r="D341" s="41"/>
      <c r="E341" s="41"/>
      <c r="F341" s="41"/>
      <c r="G341" s="41"/>
      <c r="H341" s="41"/>
      <c r="I341" s="41"/>
    </row>
    <row r="342" spans="3:9" x14ac:dyDescent="0.25">
      <c r="C342" s="41"/>
      <c r="D342" s="41"/>
      <c r="E342" s="41"/>
      <c r="F342" s="41"/>
      <c r="G342" s="41"/>
      <c r="H342" s="41"/>
      <c r="I342" s="41"/>
    </row>
    <row r="343" spans="3:9" x14ac:dyDescent="0.25">
      <c r="C343" s="41"/>
      <c r="D343" s="41"/>
      <c r="E343" s="41"/>
      <c r="F343" s="41"/>
      <c r="G343" s="41"/>
      <c r="H343" s="41"/>
      <c r="I343" s="41"/>
    </row>
    <row r="344" spans="3:9" x14ac:dyDescent="0.25">
      <c r="C344" s="41"/>
      <c r="D344" s="41"/>
      <c r="E344" s="41"/>
      <c r="F344" s="41"/>
      <c r="G344" s="41"/>
      <c r="H344" s="41"/>
      <c r="I344" s="41"/>
    </row>
    <row r="345" spans="3:9" x14ac:dyDescent="0.25">
      <c r="C345" s="41"/>
      <c r="D345" s="41"/>
      <c r="E345" s="41"/>
      <c r="F345" s="41"/>
      <c r="G345" s="41"/>
      <c r="H345" s="41"/>
      <c r="I345" s="41"/>
    </row>
    <row r="346" spans="3:9" x14ac:dyDescent="0.25">
      <c r="C346" s="41"/>
      <c r="D346" s="41"/>
      <c r="E346" s="41"/>
      <c r="F346" s="41"/>
      <c r="G346" s="41"/>
      <c r="H346" s="41"/>
      <c r="I346" s="41"/>
    </row>
    <row r="347" spans="3:9" x14ac:dyDescent="0.25">
      <c r="C347" s="41"/>
      <c r="D347" s="41"/>
      <c r="E347" s="41"/>
      <c r="F347" s="41"/>
      <c r="G347" s="41"/>
      <c r="H347" s="41"/>
      <c r="I347" s="41"/>
    </row>
    <row r="348" spans="3:9" x14ac:dyDescent="0.25">
      <c r="C348" s="41"/>
      <c r="D348" s="41"/>
      <c r="E348" s="41"/>
      <c r="F348" s="41"/>
      <c r="G348" s="41"/>
      <c r="H348" s="41"/>
      <c r="I348" s="41"/>
    </row>
    <row r="349" spans="3:9" x14ac:dyDescent="0.25">
      <c r="C349" s="41"/>
      <c r="D349" s="41"/>
      <c r="E349" s="41"/>
      <c r="F349" s="41"/>
      <c r="G349" s="41"/>
      <c r="H349" s="41"/>
      <c r="I349" s="41"/>
    </row>
    <row r="350" spans="3:9" x14ac:dyDescent="0.25">
      <c r="C350" s="41"/>
      <c r="D350" s="41"/>
      <c r="E350" s="41"/>
      <c r="F350" s="41"/>
      <c r="G350" s="41"/>
      <c r="H350" s="41"/>
      <c r="I350" s="41"/>
    </row>
    <row r="351" spans="3:9" x14ac:dyDescent="0.25">
      <c r="C351" s="41"/>
      <c r="D351" s="41"/>
      <c r="E351" s="41"/>
      <c r="F351" s="41"/>
      <c r="G351" s="41"/>
      <c r="H351" s="41"/>
      <c r="I351" s="41"/>
    </row>
    <row r="352" spans="3:9" x14ac:dyDescent="0.25">
      <c r="C352" s="41"/>
      <c r="D352" s="41"/>
      <c r="E352" s="41"/>
      <c r="F352" s="41"/>
      <c r="G352" s="41"/>
      <c r="H352" s="41"/>
      <c r="I352" s="41"/>
    </row>
    <row r="353" spans="3:9" x14ac:dyDescent="0.25">
      <c r="C353" s="41"/>
      <c r="D353" s="41"/>
      <c r="E353" s="41"/>
      <c r="F353" s="41"/>
      <c r="G353" s="41"/>
      <c r="H353" s="41"/>
      <c r="I353" s="41"/>
    </row>
    <row r="354" spans="3:9" x14ac:dyDescent="0.25">
      <c r="C354" s="41"/>
      <c r="D354" s="41"/>
      <c r="E354" s="41"/>
      <c r="F354" s="41"/>
      <c r="G354" s="41"/>
      <c r="H354" s="41"/>
      <c r="I354" s="41"/>
    </row>
    <row r="355" spans="3:9" x14ac:dyDescent="0.25">
      <c r="C355" s="41"/>
      <c r="D355" s="41"/>
      <c r="E355" s="41"/>
      <c r="F355" s="41"/>
      <c r="G355" s="41"/>
      <c r="H355" s="41"/>
      <c r="I355" s="41"/>
    </row>
    <row r="356" spans="3:9" x14ac:dyDescent="0.25">
      <c r="C356" s="41"/>
      <c r="D356" s="41"/>
      <c r="E356" s="41"/>
      <c r="F356" s="41"/>
      <c r="G356" s="41"/>
      <c r="H356" s="41"/>
      <c r="I356" s="41"/>
    </row>
    <row r="357" spans="3:9" x14ac:dyDescent="0.25">
      <c r="C357" s="41"/>
      <c r="D357" s="41"/>
      <c r="E357" s="41"/>
      <c r="F357" s="41"/>
      <c r="G357" s="41"/>
      <c r="H357" s="41"/>
      <c r="I357" s="41"/>
    </row>
    <row r="358" spans="3:9" x14ac:dyDescent="0.25">
      <c r="C358" s="41"/>
      <c r="D358" s="41"/>
      <c r="E358" s="41"/>
      <c r="F358" s="41"/>
      <c r="G358" s="41"/>
      <c r="H358" s="41"/>
      <c r="I358" s="41"/>
    </row>
    <row r="359" spans="3:9" x14ac:dyDescent="0.25">
      <c r="C359" s="41"/>
      <c r="D359" s="41"/>
      <c r="E359" s="41"/>
      <c r="F359" s="41"/>
      <c r="G359" s="41"/>
      <c r="H359" s="41"/>
      <c r="I359" s="41"/>
    </row>
    <row r="360" spans="3:9" x14ac:dyDescent="0.25">
      <c r="C360" s="41"/>
      <c r="D360" s="41"/>
      <c r="E360" s="41"/>
      <c r="F360" s="41"/>
      <c r="G360" s="41"/>
      <c r="H360" s="41"/>
      <c r="I360" s="41"/>
    </row>
    <row r="361" spans="3:9" x14ac:dyDescent="0.25">
      <c r="C361" s="41"/>
      <c r="D361" s="41"/>
      <c r="E361" s="41"/>
      <c r="F361" s="41"/>
      <c r="G361" s="41"/>
      <c r="H361" s="41"/>
      <c r="I361" s="41"/>
    </row>
    <row r="362" spans="3:9" x14ac:dyDescent="0.25">
      <c r="C362" s="41"/>
      <c r="D362" s="41"/>
      <c r="E362" s="41"/>
      <c r="F362" s="41"/>
      <c r="G362" s="41"/>
      <c r="H362" s="41"/>
      <c r="I362" s="41"/>
    </row>
    <row r="363" spans="3:9" x14ac:dyDescent="0.25">
      <c r="C363" s="41"/>
      <c r="D363" s="41"/>
      <c r="E363" s="41"/>
      <c r="F363" s="41"/>
      <c r="G363" s="41"/>
      <c r="H363" s="41"/>
      <c r="I363" s="41"/>
    </row>
    <row r="364" spans="3:9" x14ac:dyDescent="0.25">
      <c r="C364" s="41"/>
      <c r="D364" s="41"/>
      <c r="E364" s="41"/>
      <c r="F364" s="41"/>
      <c r="G364" s="41"/>
      <c r="H364" s="41"/>
      <c r="I364" s="41"/>
    </row>
    <row r="365" spans="3:9" x14ac:dyDescent="0.25">
      <c r="C365" s="41"/>
      <c r="D365" s="41"/>
      <c r="E365" s="41"/>
      <c r="F365" s="41"/>
      <c r="G365" s="41"/>
      <c r="H365" s="41"/>
      <c r="I365" s="41"/>
    </row>
    <row r="366" spans="3:9" x14ac:dyDescent="0.25">
      <c r="C366" s="41"/>
      <c r="D366" s="41"/>
      <c r="E366" s="41"/>
      <c r="F366" s="41"/>
      <c r="G366" s="41"/>
      <c r="H366" s="41"/>
      <c r="I366" s="41"/>
    </row>
    <row r="367" spans="3:9" x14ac:dyDescent="0.25">
      <c r="C367" s="41"/>
      <c r="D367" s="41"/>
      <c r="E367" s="41"/>
      <c r="F367" s="41"/>
      <c r="G367" s="41"/>
      <c r="H367" s="41"/>
      <c r="I367" s="41"/>
    </row>
    <row r="368" spans="3:9" x14ac:dyDescent="0.25">
      <c r="C368" s="41"/>
      <c r="D368" s="41"/>
      <c r="E368" s="41"/>
      <c r="F368" s="41"/>
      <c r="G368" s="41"/>
      <c r="H368" s="41"/>
      <c r="I368" s="41"/>
    </row>
    <row r="369" spans="3:9" x14ac:dyDescent="0.25">
      <c r="C369" s="41"/>
      <c r="D369" s="41"/>
      <c r="E369" s="41"/>
      <c r="F369" s="41"/>
      <c r="G369" s="41"/>
      <c r="H369" s="41"/>
      <c r="I369" s="41"/>
    </row>
    <row r="370" spans="3:9" x14ac:dyDescent="0.25">
      <c r="C370" s="41"/>
      <c r="D370" s="41"/>
      <c r="E370" s="41"/>
      <c r="F370" s="41"/>
      <c r="G370" s="41"/>
      <c r="H370" s="41"/>
      <c r="I370" s="41"/>
    </row>
    <row r="371" spans="3:9" x14ac:dyDescent="0.25">
      <c r="C371" s="41"/>
      <c r="D371" s="41"/>
      <c r="E371" s="41"/>
      <c r="F371" s="41"/>
      <c r="G371" s="41"/>
      <c r="H371" s="41"/>
      <c r="I371" s="41"/>
    </row>
    <row r="372" spans="3:9" x14ac:dyDescent="0.25">
      <c r="C372" s="41"/>
      <c r="D372" s="41"/>
      <c r="E372" s="41"/>
      <c r="F372" s="41"/>
      <c r="G372" s="41"/>
      <c r="H372" s="41"/>
      <c r="I372" s="41"/>
    </row>
    <row r="373" spans="3:9" x14ac:dyDescent="0.25">
      <c r="C373" s="41"/>
      <c r="D373" s="41"/>
      <c r="E373" s="41"/>
      <c r="F373" s="41"/>
      <c r="G373" s="41"/>
      <c r="H373" s="41"/>
      <c r="I373" s="41"/>
    </row>
    <row r="374" spans="3:9" x14ac:dyDescent="0.25">
      <c r="C374" s="41"/>
      <c r="D374" s="41"/>
      <c r="E374" s="41"/>
      <c r="F374" s="41"/>
      <c r="G374" s="41"/>
      <c r="H374" s="41"/>
      <c r="I374" s="41"/>
    </row>
    <row r="375" spans="3:9" x14ac:dyDescent="0.25">
      <c r="C375" s="41"/>
      <c r="D375" s="41"/>
      <c r="E375" s="41"/>
      <c r="F375" s="41"/>
      <c r="G375" s="41"/>
      <c r="H375" s="41"/>
      <c r="I375" s="41"/>
    </row>
    <row r="376" spans="3:9" x14ac:dyDescent="0.25">
      <c r="C376" s="41"/>
      <c r="D376" s="41"/>
      <c r="E376" s="41"/>
      <c r="F376" s="41"/>
      <c r="G376" s="41"/>
      <c r="H376" s="41"/>
      <c r="I376" s="41"/>
    </row>
    <row r="377" spans="3:9" x14ac:dyDescent="0.25">
      <c r="C377" s="41"/>
      <c r="D377" s="41"/>
      <c r="E377" s="41"/>
      <c r="F377" s="41"/>
      <c r="G377" s="41"/>
      <c r="H377" s="41"/>
      <c r="I377" s="41"/>
    </row>
    <row r="378" spans="3:9" x14ac:dyDescent="0.25">
      <c r="C378" s="41"/>
      <c r="D378" s="41"/>
      <c r="E378" s="41"/>
      <c r="F378" s="41"/>
      <c r="G378" s="41"/>
      <c r="H378" s="41"/>
      <c r="I378" s="41"/>
    </row>
    <row r="379" spans="3:9" x14ac:dyDescent="0.25">
      <c r="C379" s="41"/>
      <c r="D379" s="41"/>
      <c r="E379" s="41"/>
      <c r="F379" s="41"/>
      <c r="G379" s="41"/>
      <c r="H379" s="41"/>
      <c r="I379" s="41"/>
    </row>
    <row r="380" spans="3:9" x14ac:dyDescent="0.25">
      <c r="C380" s="41"/>
      <c r="D380" s="41"/>
      <c r="E380" s="41"/>
      <c r="F380" s="41"/>
      <c r="G380" s="41"/>
      <c r="H380" s="41"/>
      <c r="I380" s="41"/>
    </row>
    <row r="381" spans="3:9" x14ac:dyDescent="0.25">
      <c r="C381" s="41"/>
      <c r="D381" s="41"/>
      <c r="E381" s="41"/>
      <c r="F381" s="41"/>
      <c r="G381" s="41"/>
      <c r="H381" s="41"/>
      <c r="I381" s="41"/>
    </row>
    <row r="382" spans="3:9" x14ac:dyDescent="0.25">
      <c r="C382" s="41"/>
      <c r="D382" s="41"/>
      <c r="E382" s="41"/>
      <c r="F382" s="41"/>
      <c r="G382" s="41"/>
      <c r="H382" s="41"/>
      <c r="I382" s="41"/>
    </row>
    <row r="383" spans="3:9" x14ac:dyDescent="0.25">
      <c r="C383" s="41"/>
      <c r="D383" s="41"/>
      <c r="E383" s="41"/>
      <c r="F383" s="41"/>
      <c r="G383" s="41"/>
      <c r="H383" s="41"/>
      <c r="I383" s="41"/>
    </row>
    <row r="384" spans="3:9" x14ac:dyDescent="0.25">
      <c r="C384" s="41"/>
      <c r="D384" s="41"/>
      <c r="E384" s="41"/>
      <c r="F384" s="41"/>
      <c r="G384" s="41"/>
      <c r="H384" s="41"/>
      <c r="I384" s="41"/>
    </row>
    <row r="385" spans="3:9" x14ac:dyDescent="0.25">
      <c r="C385" s="41"/>
      <c r="D385" s="41"/>
      <c r="E385" s="41"/>
      <c r="F385" s="41"/>
      <c r="G385" s="41"/>
      <c r="H385" s="41"/>
      <c r="I385" s="41"/>
    </row>
    <row r="386" spans="3:9" x14ac:dyDescent="0.25">
      <c r="C386" s="41"/>
      <c r="D386" s="41"/>
      <c r="E386" s="41"/>
      <c r="F386" s="41"/>
      <c r="G386" s="41"/>
      <c r="H386" s="41"/>
      <c r="I386" s="41"/>
    </row>
    <row r="387" spans="3:9" x14ac:dyDescent="0.25">
      <c r="C387" s="41"/>
      <c r="D387" s="41"/>
      <c r="E387" s="41"/>
      <c r="F387" s="41"/>
      <c r="G387" s="41"/>
      <c r="H387" s="41"/>
      <c r="I387" s="41"/>
    </row>
    <row r="388" spans="3:9" x14ac:dyDescent="0.25">
      <c r="C388" s="41"/>
      <c r="D388" s="41"/>
      <c r="E388" s="41"/>
      <c r="F388" s="41"/>
      <c r="G388" s="41"/>
      <c r="H388" s="41"/>
      <c r="I388" s="41"/>
    </row>
    <row r="389" spans="3:9" x14ac:dyDescent="0.25">
      <c r="C389" s="41"/>
      <c r="D389" s="41"/>
      <c r="E389" s="41"/>
      <c r="F389" s="41"/>
      <c r="G389" s="41"/>
      <c r="H389" s="41"/>
      <c r="I389" s="41"/>
    </row>
    <row r="390" spans="3:9" x14ac:dyDescent="0.25">
      <c r="C390" s="41"/>
      <c r="D390" s="41"/>
      <c r="E390" s="41"/>
      <c r="F390" s="41"/>
      <c r="G390" s="41"/>
      <c r="H390" s="41"/>
      <c r="I390" s="41"/>
    </row>
    <row r="391" spans="3:9" x14ac:dyDescent="0.25">
      <c r="C391" s="41"/>
      <c r="D391" s="41"/>
      <c r="E391" s="41"/>
      <c r="F391" s="41"/>
      <c r="G391" s="41"/>
      <c r="H391" s="41"/>
      <c r="I391" s="41"/>
    </row>
    <row r="392" spans="3:9" x14ac:dyDescent="0.25">
      <c r="C392" s="41"/>
      <c r="D392" s="41"/>
      <c r="E392" s="41"/>
      <c r="F392" s="41"/>
      <c r="G392" s="41"/>
      <c r="H392" s="41"/>
      <c r="I392" s="41"/>
    </row>
    <row r="393" spans="3:9" x14ac:dyDescent="0.25">
      <c r="C393" s="41"/>
      <c r="D393" s="41"/>
      <c r="E393" s="41"/>
      <c r="F393" s="41"/>
      <c r="G393" s="41"/>
      <c r="H393" s="41"/>
      <c r="I393" s="41"/>
    </row>
    <row r="394" spans="3:9" x14ac:dyDescent="0.25">
      <c r="C394" s="41"/>
      <c r="D394" s="41"/>
      <c r="E394" s="41"/>
      <c r="F394" s="41"/>
      <c r="G394" s="41"/>
      <c r="H394" s="41"/>
      <c r="I394" s="41"/>
    </row>
    <row r="395" spans="3:9" x14ac:dyDescent="0.25">
      <c r="C395" s="41"/>
      <c r="D395" s="41"/>
      <c r="E395" s="41"/>
      <c r="F395" s="41"/>
      <c r="G395" s="41"/>
      <c r="H395" s="41"/>
      <c r="I395" s="41"/>
    </row>
    <row r="396" spans="3:9" x14ac:dyDescent="0.25">
      <c r="C396" s="41"/>
      <c r="D396" s="41"/>
      <c r="E396" s="41"/>
      <c r="F396" s="41"/>
      <c r="G396" s="41"/>
      <c r="H396" s="41"/>
      <c r="I396" s="41"/>
    </row>
    <row r="397" spans="3:9" x14ac:dyDescent="0.25">
      <c r="C397" s="41"/>
      <c r="D397" s="41"/>
      <c r="E397" s="41"/>
      <c r="F397" s="41"/>
      <c r="G397" s="41"/>
      <c r="H397" s="41"/>
      <c r="I397" s="41"/>
    </row>
    <row r="398" spans="3:9" x14ac:dyDescent="0.25">
      <c r="C398" s="41"/>
      <c r="D398" s="41"/>
      <c r="E398" s="41"/>
      <c r="F398" s="41"/>
      <c r="G398" s="41"/>
      <c r="H398" s="41"/>
      <c r="I398" s="41"/>
    </row>
    <row r="399" spans="3:9" x14ac:dyDescent="0.25">
      <c r="C399" s="41"/>
      <c r="D399" s="41"/>
      <c r="E399" s="41"/>
      <c r="F399" s="41"/>
      <c r="G399" s="41"/>
      <c r="H399" s="41"/>
      <c r="I399" s="41"/>
    </row>
    <row r="400" spans="3:9" x14ac:dyDescent="0.25">
      <c r="C400" s="41"/>
      <c r="D400" s="41"/>
      <c r="E400" s="41"/>
      <c r="F400" s="41"/>
      <c r="G400" s="41"/>
      <c r="H400" s="41"/>
      <c r="I400" s="41"/>
    </row>
    <row r="401" spans="3:9" x14ac:dyDescent="0.25">
      <c r="C401" s="41"/>
      <c r="D401" s="41"/>
      <c r="E401" s="41"/>
      <c r="F401" s="41"/>
      <c r="G401" s="41"/>
      <c r="H401" s="41"/>
      <c r="I401" s="41"/>
    </row>
    <row r="402" spans="3:9" x14ac:dyDescent="0.25">
      <c r="C402" s="41"/>
      <c r="D402" s="41"/>
      <c r="E402" s="41"/>
      <c r="F402" s="41"/>
      <c r="G402" s="41"/>
      <c r="H402" s="41"/>
      <c r="I402" s="41"/>
    </row>
    <row r="403" spans="3:9" x14ac:dyDescent="0.25">
      <c r="C403" s="41"/>
      <c r="D403" s="41"/>
      <c r="E403" s="41"/>
      <c r="F403" s="41"/>
      <c r="G403" s="41"/>
      <c r="H403" s="41"/>
      <c r="I403" s="41"/>
    </row>
    <row r="404" spans="3:9" x14ac:dyDescent="0.25">
      <c r="C404" s="41"/>
      <c r="D404" s="41"/>
      <c r="E404" s="41"/>
      <c r="F404" s="41"/>
      <c r="G404" s="41"/>
      <c r="H404" s="41"/>
      <c r="I404" s="41"/>
    </row>
    <row r="405" spans="3:9" x14ac:dyDescent="0.25">
      <c r="C405" s="41"/>
      <c r="D405" s="41"/>
      <c r="E405" s="41"/>
      <c r="F405" s="41"/>
      <c r="G405" s="41"/>
      <c r="H405" s="41"/>
      <c r="I405" s="41"/>
    </row>
    <row r="406" spans="3:9" x14ac:dyDescent="0.25">
      <c r="C406" s="41"/>
      <c r="D406" s="41"/>
      <c r="E406" s="41"/>
      <c r="F406" s="41"/>
      <c r="G406" s="41"/>
      <c r="H406" s="41"/>
      <c r="I406" s="41"/>
    </row>
    <row r="407" spans="3:9" x14ac:dyDescent="0.25">
      <c r="C407" s="41"/>
      <c r="D407" s="41"/>
      <c r="E407" s="41"/>
      <c r="F407" s="41"/>
      <c r="G407" s="41"/>
      <c r="H407" s="41"/>
      <c r="I407" s="41"/>
    </row>
    <row r="408" spans="3:9" x14ac:dyDescent="0.25">
      <c r="C408" s="41"/>
      <c r="D408" s="41"/>
      <c r="E408" s="41"/>
      <c r="F408" s="41"/>
      <c r="G408" s="41"/>
      <c r="H408" s="41"/>
      <c r="I408" s="41"/>
    </row>
    <row r="409" spans="3:9" x14ac:dyDescent="0.25">
      <c r="C409" s="41"/>
      <c r="D409" s="41"/>
      <c r="E409" s="41"/>
      <c r="F409" s="41"/>
      <c r="G409" s="41"/>
      <c r="H409" s="41"/>
      <c r="I409" s="41"/>
    </row>
    <row r="410" spans="3:9" x14ac:dyDescent="0.25">
      <c r="C410" s="41"/>
      <c r="D410" s="41"/>
      <c r="E410" s="41"/>
      <c r="F410" s="41"/>
      <c r="G410" s="41"/>
      <c r="H410" s="41"/>
      <c r="I410" s="41"/>
    </row>
    <row r="411" spans="3:9" x14ac:dyDescent="0.25">
      <c r="C411" s="41"/>
      <c r="D411" s="41"/>
      <c r="E411" s="41"/>
      <c r="F411" s="41"/>
      <c r="G411" s="41"/>
      <c r="H411" s="41"/>
      <c r="I411" s="41"/>
    </row>
    <row r="412" spans="3:9" x14ac:dyDescent="0.25">
      <c r="C412" s="41"/>
      <c r="D412" s="41"/>
      <c r="E412" s="41"/>
      <c r="F412" s="41"/>
      <c r="G412" s="41"/>
      <c r="H412" s="41"/>
      <c r="I412" s="41"/>
    </row>
    <row r="413" spans="3:9" x14ac:dyDescent="0.25">
      <c r="C413" s="41"/>
      <c r="D413" s="41"/>
      <c r="E413" s="41"/>
      <c r="F413" s="41"/>
      <c r="G413" s="41"/>
      <c r="H413" s="41"/>
      <c r="I413" s="41"/>
    </row>
    <row r="414" spans="3:9" x14ac:dyDescent="0.25">
      <c r="C414" s="41"/>
      <c r="D414" s="41"/>
      <c r="E414" s="41"/>
      <c r="F414" s="41"/>
      <c r="G414" s="41"/>
      <c r="H414" s="41"/>
      <c r="I414" s="41"/>
    </row>
    <row r="415" spans="3:9" x14ac:dyDescent="0.25">
      <c r="C415" s="41"/>
      <c r="D415" s="41"/>
      <c r="E415" s="41"/>
      <c r="F415" s="41"/>
      <c r="G415" s="41"/>
      <c r="H415" s="41"/>
      <c r="I415" s="41"/>
    </row>
    <row r="416" spans="3:9" x14ac:dyDescent="0.25">
      <c r="C416" s="41"/>
      <c r="D416" s="41"/>
      <c r="E416" s="41"/>
      <c r="F416" s="41"/>
      <c r="G416" s="41"/>
      <c r="H416" s="41"/>
      <c r="I416" s="41"/>
    </row>
    <row r="417" spans="3:9" x14ac:dyDescent="0.25">
      <c r="C417" s="41"/>
      <c r="D417" s="41"/>
      <c r="E417" s="41"/>
      <c r="F417" s="41"/>
      <c r="G417" s="41"/>
      <c r="H417" s="41"/>
      <c r="I417" s="41"/>
    </row>
    <row r="418" spans="3:9" x14ac:dyDescent="0.25">
      <c r="C418" s="41"/>
      <c r="D418" s="41"/>
      <c r="E418" s="41"/>
      <c r="F418" s="41"/>
      <c r="G418" s="41"/>
      <c r="H418" s="41"/>
      <c r="I418" s="41"/>
    </row>
    <row r="419" spans="3:9" x14ac:dyDescent="0.25">
      <c r="C419" s="41"/>
      <c r="D419" s="41"/>
      <c r="E419" s="41"/>
      <c r="F419" s="41"/>
      <c r="G419" s="41"/>
      <c r="H419" s="41"/>
      <c r="I419" s="41"/>
    </row>
    <row r="420" spans="3:9" x14ac:dyDescent="0.25">
      <c r="C420" s="41"/>
      <c r="D420" s="41"/>
      <c r="E420" s="41"/>
      <c r="F420" s="41"/>
      <c r="G420" s="41"/>
      <c r="H420" s="41"/>
      <c r="I420" s="41"/>
    </row>
    <row r="421" spans="3:9" x14ac:dyDescent="0.25">
      <c r="C421" s="41"/>
      <c r="D421" s="41"/>
      <c r="E421" s="41"/>
      <c r="F421" s="41"/>
      <c r="G421" s="41"/>
      <c r="H421" s="41"/>
      <c r="I421" s="41"/>
    </row>
    <row r="422" spans="3:9" x14ac:dyDescent="0.25">
      <c r="C422" s="41"/>
      <c r="D422" s="41"/>
      <c r="E422" s="41"/>
      <c r="F422" s="41"/>
      <c r="G422" s="41"/>
      <c r="H422" s="41"/>
      <c r="I422" s="41"/>
    </row>
    <row r="423" spans="3:9" x14ac:dyDescent="0.25">
      <c r="C423" s="41"/>
      <c r="D423" s="41"/>
      <c r="E423" s="41"/>
      <c r="F423" s="41"/>
      <c r="G423" s="41"/>
      <c r="H423" s="41"/>
      <c r="I423" s="41"/>
    </row>
    <row r="424" spans="3:9" x14ac:dyDescent="0.25">
      <c r="C424" s="41"/>
      <c r="D424" s="41"/>
      <c r="E424" s="41"/>
      <c r="F424" s="41"/>
      <c r="G424" s="41"/>
      <c r="H424" s="41"/>
      <c r="I424" s="41"/>
    </row>
    <row r="425" spans="3:9" x14ac:dyDescent="0.25">
      <c r="C425" s="41"/>
      <c r="D425" s="41"/>
      <c r="E425" s="41"/>
      <c r="F425" s="41"/>
      <c r="G425" s="41"/>
      <c r="H425" s="41"/>
      <c r="I425" s="41"/>
    </row>
    <row r="426" spans="3:9" x14ac:dyDescent="0.25">
      <c r="C426" s="41"/>
      <c r="D426" s="41"/>
      <c r="E426" s="41"/>
      <c r="F426" s="41"/>
      <c r="G426" s="41"/>
      <c r="H426" s="41"/>
      <c r="I426" s="41"/>
    </row>
    <row r="427" spans="3:9" x14ac:dyDescent="0.25">
      <c r="C427" s="41"/>
      <c r="D427" s="41"/>
      <c r="E427" s="41"/>
      <c r="F427" s="41"/>
      <c r="G427" s="41"/>
      <c r="H427" s="41"/>
      <c r="I427" s="41"/>
    </row>
    <row r="428" spans="3:9" x14ac:dyDescent="0.25">
      <c r="C428" s="41"/>
      <c r="D428" s="41"/>
      <c r="E428" s="41"/>
      <c r="F428" s="41"/>
      <c r="G428" s="41"/>
      <c r="H428" s="41"/>
      <c r="I428" s="41"/>
    </row>
    <row r="429" spans="3:9" x14ac:dyDescent="0.25">
      <c r="C429" s="41"/>
      <c r="D429" s="41"/>
      <c r="E429" s="41"/>
      <c r="F429" s="41"/>
      <c r="G429" s="41"/>
      <c r="H429" s="41"/>
      <c r="I429" s="41"/>
    </row>
    <row r="430" spans="3:9" x14ac:dyDescent="0.25">
      <c r="C430" s="41"/>
      <c r="D430" s="41"/>
      <c r="E430" s="41"/>
      <c r="F430" s="41"/>
      <c r="G430" s="41"/>
      <c r="H430" s="41"/>
      <c r="I430" s="41"/>
    </row>
    <row r="431" spans="3:9" x14ac:dyDescent="0.25">
      <c r="C431" s="41"/>
      <c r="D431" s="41"/>
      <c r="E431" s="41"/>
      <c r="F431" s="41"/>
      <c r="G431" s="41"/>
      <c r="H431" s="41"/>
      <c r="I431" s="41"/>
    </row>
    <row r="432" spans="3:9" x14ac:dyDescent="0.25">
      <c r="C432" s="41"/>
      <c r="D432" s="41"/>
      <c r="E432" s="41"/>
      <c r="F432" s="41"/>
      <c r="G432" s="41"/>
      <c r="H432" s="41"/>
      <c r="I432" s="41"/>
    </row>
    <row r="433" spans="3:9" x14ac:dyDescent="0.25">
      <c r="C433" s="41"/>
      <c r="D433" s="41"/>
      <c r="E433" s="41"/>
      <c r="F433" s="41"/>
      <c r="G433" s="41"/>
      <c r="H433" s="41"/>
      <c r="I433" s="41"/>
    </row>
    <row r="434" spans="3:9" x14ac:dyDescent="0.25">
      <c r="C434" s="41"/>
      <c r="D434" s="41"/>
      <c r="E434" s="41"/>
      <c r="F434" s="41"/>
      <c r="G434" s="41"/>
      <c r="H434" s="41"/>
      <c r="I434" s="41"/>
    </row>
    <row r="435" spans="3:9" x14ac:dyDescent="0.25">
      <c r="C435" s="41"/>
      <c r="D435" s="41"/>
      <c r="E435" s="41"/>
      <c r="F435" s="41"/>
      <c r="G435" s="41"/>
      <c r="H435" s="41"/>
      <c r="I435" s="41"/>
    </row>
    <row r="436" spans="3:9" x14ac:dyDescent="0.25">
      <c r="C436" s="41"/>
      <c r="D436" s="41"/>
      <c r="E436" s="41"/>
      <c r="F436" s="41"/>
      <c r="G436" s="41"/>
      <c r="H436" s="41"/>
      <c r="I436" s="41"/>
    </row>
    <row r="437" spans="3:9" x14ac:dyDescent="0.25">
      <c r="C437" s="41"/>
      <c r="D437" s="41"/>
      <c r="E437" s="41"/>
      <c r="F437" s="41"/>
      <c r="G437" s="41"/>
      <c r="H437" s="41"/>
      <c r="I437" s="41"/>
    </row>
    <row r="438" spans="3:9" x14ac:dyDescent="0.25">
      <c r="C438" s="41"/>
      <c r="D438" s="41"/>
      <c r="E438" s="41"/>
      <c r="F438" s="41"/>
      <c r="G438" s="41"/>
      <c r="H438" s="41"/>
      <c r="I438" s="41"/>
    </row>
    <row r="439" spans="3:9" x14ac:dyDescent="0.25">
      <c r="C439" s="41"/>
      <c r="D439" s="41"/>
      <c r="E439" s="41"/>
      <c r="F439" s="41"/>
      <c r="G439" s="41"/>
      <c r="H439" s="41"/>
      <c r="I439" s="41"/>
    </row>
    <row r="440" spans="3:9" x14ac:dyDescent="0.25">
      <c r="C440" s="41"/>
      <c r="D440" s="41"/>
      <c r="E440" s="41"/>
      <c r="F440" s="41"/>
      <c r="G440" s="41"/>
      <c r="H440" s="41"/>
      <c r="I440" s="41"/>
    </row>
    <row r="441" spans="3:9" x14ac:dyDescent="0.25">
      <c r="C441" s="41"/>
      <c r="D441" s="41"/>
      <c r="E441" s="41"/>
      <c r="F441" s="41"/>
      <c r="G441" s="41"/>
      <c r="H441" s="41"/>
      <c r="I441" s="41"/>
    </row>
    <row r="442" spans="3:9" x14ac:dyDescent="0.25">
      <c r="C442" s="41"/>
      <c r="D442" s="41"/>
      <c r="E442" s="41"/>
      <c r="F442" s="41"/>
      <c r="G442" s="41"/>
      <c r="H442" s="41"/>
      <c r="I442" s="41"/>
    </row>
    <row r="443" spans="3:9" x14ac:dyDescent="0.25">
      <c r="C443" s="41"/>
      <c r="D443" s="41"/>
      <c r="E443" s="41"/>
      <c r="F443" s="41"/>
      <c r="G443" s="41"/>
      <c r="H443" s="41"/>
      <c r="I443" s="41"/>
    </row>
    <row r="444" spans="3:9" x14ac:dyDescent="0.25">
      <c r="C444" s="41"/>
      <c r="D444" s="41"/>
      <c r="E444" s="41"/>
      <c r="F444" s="41"/>
      <c r="G444" s="41"/>
      <c r="H444" s="41"/>
      <c r="I444" s="41"/>
    </row>
    <row r="445" spans="3:9" x14ac:dyDescent="0.25">
      <c r="C445" s="41"/>
      <c r="D445" s="41"/>
      <c r="E445" s="41"/>
      <c r="F445" s="41"/>
      <c r="G445" s="41"/>
      <c r="H445" s="41"/>
      <c r="I445" s="41"/>
    </row>
    <row r="446" spans="3:9" x14ac:dyDescent="0.25">
      <c r="C446" s="41"/>
      <c r="D446" s="41"/>
      <c r="E446" s="41"/>
      <c r="F446" s="41"/>
      <c r="G446" s="41"/>
      <c r="H446" s="41"/>
      <c r="I446" s="41"/>
    </row>
    <row r="447" spans="3:9" x14ac:dyDescent="0.25">
      <c r="C447" s="41"/>
      <c r="D447" s="41"/>
      <c r="E447" s="41"/>
      <c r="F447" s="41"/>
      <c r="G447" s="41"/>
      <c r="H447" s="41"/>
      <c r="I447" s="41"/>
    </row>
    <row r="448" spans="3:9" x14ac:dyDescent="0.25">
      <c r="C448" s="41"/>
      <c r="D448" s="41"/>
      <c r="E448" s="41"/>
      <c r="F448" s="41"/>
      <c r="G448" s="41"/>
      <c r="H448" s="41"/>
      <c r="I448" s="41"/>
    </row>
    <row r="449" spans="3:9" x14ac:dyDescent="0.25">
      <c r="C449" s="41"/>
      <c r="D449" s="41"/>
      <c r="E449" s="41"/>
      <c r="F449" s="41"/>
      <c r="G449" s="41"/>
      <c r="H449" s="41"/>
      <c r="I449" s="41"/>
    </row>
    <row r="450" spans="3:9" x14ac:dyDescent="0.25">
      <c r="C450" s="41"/>
      <c r="D450" s="41"/>
      <c r="E450" s="41"/>
      <c r="F450" s="41"/>
      <c r="G450" s="41"/>
      <c r="H450" s="41"/>
      <c r="I450" s="41"/>
    </row>
    <row r="451" spans="3:9" x14ac:dyDescent="0.25">
      <c r="C451" s="41"/>
      <c r="D451" s="41"/>
      <c r="E451" s="41"/>
      <c r="F451" s="41"/>
      <c r="G451" s="41"/>
      <c r="H451" s="41"/>
      <c r="I451" s="41"/>
    </row>
    <row r="452" spans="3:9" x14ac:dyDescent="0.25">
      <c r="C452" s="41"/>
      <c r="D452" s="41"/>
      <c r="E452" s="41"/>
      <c r="F452" s="41"/>
      <c r="G452" s="41"/>
      <c r="H452" s="41"/>
      <c r="I452" s="41"/>
    </row>
    <row r="453" spans="3:9" x14ac:dyDescent="0.25">
      <c r="C453" s="41"/>
      <c r="D453" s="41"/>
      <c r="E453" s="41"/>
      <c r="F453" s="41"/>
      <c r="G453" s="41"/>
      <c r="H453" s="41"/>
      <c r="I453" s="41"/>
    </row>
    <row r="454" spans="3:9" x14ac:dyDescent="0.25">
      <c r="C454" s="41"/>
      <c r="D454" s="41"/>
      <c r="E454" s="41"/>
      <c r="F454" s="41"/>
      <c r="G454" s="41"/>
      <c r="H454" s="41"/>
      <c r="I454" s="41"/>
    </row>
    <row r="455" spans="3:9" x14ac:dyDescent="0.25">
      <c r="C455" s="41"/>
      <c r="D455" s="41"/>
      <c r="E455" s="41"/>
      <c r="F455" s="41"/>
      <c r="G455" s="41"/>
      <c r="H455" s="41"/>
      <c r="I455" s="41"/>
    </row>
    <row r="456" spans="3:9" x14ac:dyDescent="0.25">
      <c r="C456" s="41"/>
      <c r="D456" s="41"/>
      <c r="E456" s="41"/>
      <c r="F456" s="41"/>
      <c r="G456" s="41"/>
      <c r="H456" s="41"/>
      <c r="I456" s="41"/>
    </row>
    <row r="457" spans="3:9" x14ac:dyDescent="0.25">
      <c r="C457" s="41"/>
      <c r="D457" s="41"/>
      <c r="E457" s="41"/>
      <c r="F457" s="41"/>
      <c r="G457" s="41"/>
      <c r="H457" s="41"/>
      <c r="I457" s="41"/>
    </row>
    <row r="458" spans="3:9" x14ac:dyDescent="0.25">
      <c r="C458" s="41"/>
      <c r="D458" s="41"/>
      <c r="E458" s="41"/>
      <c r="F458" s="41"/>
      <c r="G458" s="41"/>
      <c r="H458" s="41"/>
      <c r="I458" s="41"/>
    </row>
    <row r="459" spans="3:9" x14ac:dyDescent="0.25">
      <c r="C459" s="41"/>
      <c r="D459" s="41"/>
      <c r="E459" s="41"/>
      <c r="F459" s="41"/>
      <c r="G459" s="41"/>
      <c r="H459" s="41"/>
      <c r="I459" s="41"/>
    </row>
    <row r="460" spans="3:9" x14ac:dyDescent="0.25">
      <c r="C460" s="41"/>
      <c r="D460" s="41"/>
      <c r="E460" s="41"/>
      <c r="F460" s="41"/>
      <c r="G460" s="41"/>
      <c r="H460" s="41"/>
      <c r="I460" s="41"/>
    </row>
    <row r="461" spans="3:9" x14ac:dyDescent="0.25">
      <c r="C461" s="41"/>
      <c r="D461" s="41"/>
      <c r="E461" s="41"/>
      <c r="F461" s="41"/>
      <c r="G461" s="41"/>
      <c r="H461" s="41"/>
      <c r="I461" s="41"/>
    </row>
    <row r="462" spans="3:9" x14ac:dyDescent="0.25">
      <c r="C462" s="41"/>
      <c r="D462" s="41"/>
      <c r="E462" s="41"/>
      <c r="F462" s="41"/>
      <c r="G462" s="41"/>
      <c r="H462" s="41"/>
      <c r="I462" s="41"/>
    </row>
    <row r="463" spans="3:9" x14ac:dyDescent="0.25">
      <c r="C463" s="41"/>
      <c r="D463" s="41"/>
      <c r="E463" s="41"/>
      <c r="F463" s="41"/>
      <c r="G463" s="41"/>
      <c r="H463" s="41"/>
      <c r="I463" s="41"/>
    </row>
    <row r="464" spans="3:9" x14ac:dyDescent="0.25">
      <c r="C464" s="41"/>
      <c r="D464" s="41"/>
      <c r="E464" s="41"/>
      <c r="F464" s="41"/>
      <c r="G464" s="41"/>
      <c r="H464" s="41"/>
      <c r="I464" s="41"/>
    </row>
    <row r="465" spans="3:9" x14ac:dyDescent="0.25">
      <c r="C465" s="41"/>
      <c r="D465" s="41"/>
      <c r="E465" s="41"/>
      <c r="F465" s="41"/>
      <c r="G465" s="41"/>
      <c r="H465" s="41"/>
      <c r="I465" s="41"/>
    </row>
    <row r="466" spans="3:9" x14ac:dyDescent="0.25">
      <c r="C466" s="41"/>
      <c r="D466" s="41"/>
      <c r="E466" s="41"/>
      <c r="F466" s="41"/>
      <c r="G466" s="41"/>
      <c r="H466" s="41"/>
      <c r="I466" s="41"/>
    </row>
    <row r="467" spans="3:9" x14ac:dyDescent="0.25">
      <c r="C467" s="41"/>
      <c r="D467" s="41"/>
      <c r="E467" s="41"/>
      <c r="F467" s="41"/>
      <c r="G467" s="41"/>
      <c r="H467" s="41"/>
      <c r="I467" s="41"/>
    </row>
    <row r="468" spans="3:9" x14ac:dyDescent="0.25">
      <c r="C468" s="41"/>
      <c r="D468" s="41"/>
      <c r="E468" s="41"/>
      <c r="F468" s="41"/>
      <c r="G468" s="41"/>
      <c r="H468" s="41"/>
      <c r="I468" s="41"/>
    </row>
    <row r="469" spans="3:9" x14ac:dyDescent="0.25">
      <c r="C469" s="41"/>
      <c r="D469" s="41"/>
      <c r="E469" s="41"/>
      <c r="F469" s="41"/>
      <c r="G469" s="41"/>
      <c r="H469" s="41"/>
      <c r="I469" s="41"/>
    </row>
    <row r="470" spans="3:9" x14ac:dyDescent="0.25">
      <c r="C470" s="41"/>
      <c r="D470" s="41"/>
      <c r="E470" s="41"/>
      <c r="F470" s="41"/>
      <c r="G470" s="41"/>
      <c r="H470" s="41"/>
      <c r="I470" s="41"/>
    </row>
    <row r="471" spans="3:9" x14ac:dyDescent="0.25">
      <c r="C471" s="41"/>
      <c r="D471" s="41"/>
      <c r="E471" s="41"/>
      <c r="F471" s="41"/>
      <c r="G471" s="41"/>
      <c r="H471" s="41"/>
      <c r="I471" s="41"/>
    </row>
    <row r="472" spans="3:9" x14ac:dyDescent="0.25">
      <c r="C472" s="41"/>
      <c r="D472" s="41"/>
      <c r="E472" s="41"/>
      <c r="F472" s="41"/>
      <c r="G472" s="41"/>
      <c r="H472" s="41"/>
      <c r="I472" s="41"/>
    </row>
    <row r="473" spans="3:9" x14ac:dyDescent="0.25">
      <c r="C473" s="41"/>
      <c r="D473" s="41"/>
      <c r="E473" s="41"/>
      <c r="F473" s="41"/>
      <c r="G473" s="41"/>
      <c r="H473" s="41"/>
      <c r="I473" s="41"/>
    </row>
    <row r="474" spans="3:9" x14ac:dyDescent="0.25">
      <c r="C474" s="41"/>
      <c r="D474" s="41"/>
      <c r="E474" s="41"/>
      <c r="F474" s="41"/>
      <c r="G474" s="41"/>
      <c r="H474" s="41"/>
      <c r="I474" s="41"/>
    </row>
    <row r="475" spans="3:9" x14ac:dyDescent="0.25">
      <c r="C475" s="41"/>
      <c r="D475" s="41"/>
      <c r="E475" s="41"/>
      <c r="F475" s="41"/>
      <c r="G475" s="41"/>
      <c r="H475" s="41"/>
      <c r="I475" s="41"/>
    </row>
    <row r="476" spans="3:9" x14ac:dyDescent="0.25">
      <c r="C476" s="41"/>
      <c r="D476" s="41"/>
      <c r="E476" s="41"/>
      <c r="F476" s="41"/>
      <c r="G476" s="41"/>
      <c r="H476" s="41"/>
      <c r="I476" s="41"/>
    </row>
    <row r="477" spans="3:9" x14ac:dyDescent="0.25">
      <c r="C477" s="41"/>
      <c r="D477" s="41"/>
      <c r="E477" s="41"/>
      <c r="F477" s="41"/>
      <c r="G477" s="41"/>
      <c r="H477" s="41"/>
      <c r="I477" s="41"/>
    </row>
    <row r="478" spans="3:9" x14ac:dyDescent="0.25">
      <c r="C478" s="41"/>
      <c r="D478" s="41"/>
      <c r="E478" s="41"/>
      <c r="F478" s="41"/>
      <c r="G478" s="41"/>
      <c r="H478" s="41"/>
      <c r="I478" s="41"/>
    </row>
    <row r="479" spans="3:9" x14ac:dyDescent="0.25">
      <c r="C479" s="41"/>
      <c r="D479" s="41"/>
      <c r="E479" s="41"/>
      <c r="F479" s="41"/>
      <c r="G479" s="41"/>
      <c r="H479" s="41"/>
      <c r="I479" s="41"/>
    </row>
    <row r="480" spans="3:9" x14ac:dyDescent="0.25">
      <c r="C480" s="41"/>
      <c r="D480" s="41"/>
      <c r="E480" s="41"/>
      <c r="F480" s="41"/>
      <c r="G480" s="41"/>
      <c r="H480" s="41"/>
      <c r="I480" s="41"/>
    </row>
    <row r="481" spans="3:9" x14ac:dyDescent="0.25">
      <c r="C481" s="41"/>
      <c r="D481" s="41"/>
      <c r="E481" s="41"/>
      <c r="F481" s="41"/>
      <c r="G481" s="41"/>
      <c r="H481" s="41"/>
      <c r="I481" s="41"/>
    </row>
    <row r="482" spans="3:9" x14ac:dyDescent="0.25">
      <c r="C482" s="41"/>
      <c r="D482" s="41"/>
      <c r="E482" s="41"/>
      <c r="F482" s="41"/>
      <c r="G482" s="41"/>
      <c r="H482" s="41"/>
      <c r="I482" s="41"/>
    </row>
    <row r="483" spans="3:9" x14ac:dyDescent="0.25">
      <c r="C483" s="41"/>
      <c r="D483" s="41"/>
      <c r="E483" s="41"/>
      <c r="F483" s="41"/>
      <c r="G483" s="41"/>
      <c r="H483" s="41"/>
      <c r="I483" s="41"/>
    </row>
    <row r="484" spans="3:9" x14ac:dyDescent="0.25">
      <c r="C484" s="41"/>
      <c r="D484" s="41"/>
      <c r="E484" s="41"/>
      <c r="F484" s="41"/>
      <c r="G484" s="41"/>
      <c r="H484" s="41"/>
      <c r="I484" s="41"/>
    </row>
    <row r="485" spans="3:9" x14ac:dyDescent="0.25">
      <c r="C485" s="41"/>
      <c r="D485" s="41"/>
      <c r="E485" s="41"/>
      <c r="F485" s="41"/>
      <c r="G485" s="41"/>
      <c r="H485" s="41"/>
      <c r="I485" s="41"/>
    </row>
    <row r="486" spans="3:9" x14ac:dyDescent="0.25">
      <c r="C486" s="41"/>
      <c r="D486" s="41"/>
      <c r="E486" s="41"/>
      <c r="F486" s="41"/>
      <c r="G486" s="41"/>
      <c r="H486" s="41"/>
      <c r="I486" s="41"/>
    </row>
    <row r="487" spans="3:9" x14ac:dyDescent="0.25">
      <c r="C487" s="41"/>
      <c r="D487" s="41"/>
      <c r="E487" s="41"/>
      <c r="F487" s="41"/>
      <c r="G487" s="41"/>
      <c r="H487" s="41"/>
      <c r="I487" s="41"/>
    </row>
    <row r="488" spans="3:9" x14ac:dyDescent="0.25">
      <c r="C488" s="41"/>
      <c r="D488" s="41"/>
      <c r="E488" s="41"/>
      <c r="F488" s="41"/>
      <c r="G488" s="41"/>
      <c r="H488" s="41"/>
      <c r="I488" s="41"/>
    </row>
    <row r="489" spans="3:9" x14ac:dyDescent="0.25">
      <c r="C489" s="41"/>
      <c r="D489" s="41"/>
      <c r="E489" s="41"/>
      <c r="F489" s="41"/>
      <c r="G489" s="41"/>
      <c r="H489" s="41"/>
      <c r="I489" s="41"/>
    </row>
    <row r="490" spans="3:9" x14ac:dyDescent="0.25">
      <c r="C490" s="41"/>
      <c r="D490" s="41"/>
      <c r="E490" s="41"/>
      <c r="F490" s="41"/>
      <c r="G490" s="41"/>
      <c r="H490" s="41"/>
      <c r="I490" s="41"/>
    </row>
    <row r="491" spans="3:9" x14ac:dyDescent="0.25">
      <c r="C491" s="41"/>
      <c r="D491" s="41"/>
      <c r="E491" s="41"/>
      <c r="F491" s="41"/>
      <c r="G491" s="41"/>
      <c r="H491" s="41"/>
      <c r="I491" s="41"/>
    </row>
    <row r="492" spans="3:9" x14ac:dyDescent="0.25">
      <c r="C492" s="41"/>
      <c r="D492" s="41"/>
      <c r="E492" s="41"/>
      <c r="F492" s="41"/>
      <c r="G492" s="41"/>
      <c r="H492" s="41"/>
      <c r="I492" s="41"/>
    </row>
    <row r="493" spans="3:9" x14ac:dyDescent="0.25">
      <c r="C493" s="41"/>
      <c r="D493" s="41"/>
      <c r="E493" s="41"/>
      <c r="F493" s="41"/>
      <c r="G493" s="41"/>
      <c r="H493" s="41"/>
      <c r="I493" s="41"/>
    </row>
    <row r="494" spans="3:9" x14ac:dyDescent="0.25">
      <c r="C494" s="41"/>
      <c r="D494" s="41"/>
      <c r="E494" s="41"/>
      <c r="F494" s="41"/>
      <c r="G494" s="41"/>
      <c r="H494" s="41"/>
      <c r="I494" s="41"/>
    </row>
    <row r="495" spans="3:9" x14ac:dyDescent="0.25">
      <c r="C495" s="41"/>
      <c r="D495" s="41"/>
      <c r="E495" s="41"/>
      <c r="F495" s="41"/>
      <c r="G495" s="41"/>
      <c r="H495" s="41"/>
      <c r="I495" s="41"/>
    </row>
    <row r="496" spans="3:9" x14ac:dyDescent="0.25">
      <c r="C496" s="41"/>
      <c r="D496" s="41"/>
      <c r="E496" s="41"/>
      <c r="F496" s="41"/>
      <c r="G496" s="41"/>
      <c r="H496" s="41"/>
      <c r="I496" s="41"/>
    </row>
    <row r="497" spans="3:9" x14ac:dyDescent="0.25">
      <c r="C497" s="41"/>
      <c r="D497" s="41"/>
      <c r="E497" s="41"/>
      <c r="F497" s="41"/>
      <c r="G497" s="41"/>
      <c r="H497" s="41"/>
      <c r="I497" s="41"/>
    </row>
    <row r="498" spans="3:9" x14ac:dyDescent="0.25">
      <c r="C498" s="41"/>
      <c r="D498" s="41"/>
      <c r="E498" s="41"/>
      <c r="F498" s="41"/>
      <c r="G498" s="41"/>
      <c r="H498" s="41"/>
      <c r="I498" s="41"/>
    </row>
    <row r="499" spans="3:9" x14ac:dyDescent="0.25">
      <c r="C499" s="41"/>
      <c r="D499" s="41"/>
      <c r="E499" s="41"/>
      <c r="F499" s="41"/>
      <c r="G499" s="41"/>
      <c r="H499" s="41"/>
      <c r="I499" s="41"/>
    </row>
    <row r="500" spans="3:9" x14ac:dyDescent="0.25">
      <c r="C500" s="41"/>
      <c r="D500" s="41"/>
      <c r="E500" s="41"/>
      <c r="F500" s="41"/>
      <c r="G500" s="41"/>
      <c r="H500" s="41"/>
      <c r="I500" s="41"/>
    </row>
    <row r="501" spans="3:9" x14ac:dyDescent="0.25">
      <c r="C501" s="41"/>
      <c r="D501" s="41"/>
      <c r="E501" s="41"/>
      <c r="F501" s="41"/>
      <c r="G501" s="41"/>
      <c r="H501" s="41"/>
      <c r="I501" s="41"/>
    </row>
    <row r="502" spans="3:9" x14ac:dyDescent="0.25">
      <c r="C502" s="41"/>
      <c r="D502" s="41"/>
      <c r="E502" s="41"/>
      <c r="F502" s="41"/>
      <c r="G502" s="41"/>
      <c r="H502" s="41"/>
      <c r="I502" s="41"/>
    </row>
    <row r="503" spans="3:9" x14ac:dyDescent="0.25">
      <c r="C503" s="41"/>
      <c r="D503" s="41"/>
      <c r="E503" s="41"/>
      <c r="F503" s="41"/>
      <c r="G503" s="41"/>
      <c r="H503" s="41"/>
      <c r="I503" s="41"/>
    </row>
    <row r="504" spans="3:9" x14ac:dyDescent="0.25">
      <c r="C504" s="41"/>
      <c r="D504" s="41"/>
      <c r="E504" s="41"/>
      <c r="F504" s="41"/>
      <c r="G504" s="41"/>
      <c r="H504" s="41"/>
      <c r="I504" s="41"/>
    </row>
    <row r="505" spans="3:9" x14ac:dyDescent="0.25">
      <c r="C505" s="41"/>
      <c r="D505" s="41"/>
      <c r="E505" s="41"/>
      <c r="F505" s="41"/>
      <c r="G505" s="41"/>
      <c r="H505" s="41"/>
      <c r="I505" s="41"/>
    </row>
    <row r="506" spans="3:9" x14ac:dyDescent="0.25">
      <c r="C506" s="41"/>
      <c r="D506" s="41"/>
      <c r="E506" s="41"/>
      <c r="F506" s="41"/>
      <c r="G506" s="41"/>
      <c r="H506" s="41"/>
      <c r="I506" s="41"/>
    </row>
    <row r="507" spans="3:9" x14ac:dyDescent="0.25">
      <c r="C507" s="41"/>
      <c r="D507" s="41"/>
      <c r="E507" s="41"/>
      <c r="F507" s="41"/>
      <c r="G507" s="41"/>
      <c r="H507" s="41"/>
      <c r="I507" s="41"/>
    </row>
    <row r="508" spans="3:9" x14ac:dyDescent="0.25">
      <c r="C508" s="41"/>
      <c r="D508" s="41"/>
      <c r="E508" s="41"/>
      <c r="F508" s="41"/>
      <c r="G508" s="41"/>
      <c r="H508" s="41"/>
      <c r="I508" s="41"/>
    </row>
    <row r="509" spans="3:9" x14ac:dyDescent="0.25">
      <c r="C509" s="41"/>
      <c r="D509" s="41"/>
      <c r="E509" s="41"/>
      <c r="F509" s="41"/>
      <c r="G509" s="41"/>
      <c r="H509" s="41"/>
      <c r="I509" s="41"/>
    </row>
    <row r="510" spans="3:9" x14ac:dyDescent="0.25">
      <c r="C510" s="41"/>
      <c r="D510" s="41"/>
      <c r="E510" s="41"/>
      <c r="F510" s="41"/>
      <c r="G510" s="41"/>
      <c r="H510" s="41"/>
      <c r="I510" s="41"/>
    </row>
    <row r="511" spans="3:9" x14ac:dyDescent="0.25">
      <c r="C511" s="41"/>
      <c r="D511" s="41"/>
      <c r="E511" s="41"/>
      <c r="F511" s="41"/>
      <c r="G511" s="41"/>
      <c r="H511" s="41"/>
      <c r="I511" s="41"/>
    </row>
    <row r="512" spans="3:9" x14ac:dyDescent="0.25">
      <c r="C512" s="41"/>
      <c r="D512" s="41"/>
      <c r="E512" s="41"/>
      <c r="F512" s="41"/>
      <c r="G512" s="41"/>
      <c r="H512" s="41"/>
      <c r="I512" s="41"/>
    </row>
    <row r="513" spans="3:9" x14ac:dyDescent="0.25">
      <c r="C513" s="41"/>
      <c r="D513" s="41"/>
      <c r="E513" s="41"/>
      <c r="F513" s="41"/>
      <c r="G513" s="41"/>
      <c r="H513" s="41"/>
      <c r="I513" s="41"/>
    </row>
    <row r="514" spans="3:9" x14ac:dyDescent="0.25">
      <c r="C514" s="41"/>
      <c r="D514" s="41"/>
      <c r="E514" s="41"/>
      <c r="F514" s="41"/>
      <c r="G514" s="41"/>
      <c r="H514" s="41"/>
      <c r="I514" s="41"/>
    </row>
    <row r="515" spans="3:9" x14ac:dyDescent="0.25">
      <c r="C515" s="41"/>
      <c r="D515" s="41"/>
      <c r="E515" s="41"/>
      <c r="F515" s="41"/>
      <c r="G515" s="41"/>
      <c r="H515" s="41"/>
      <c r="I515" s="41"/>
    </row>
    <row r="516" spans="3:9" x14ac:dyDescent="0.25">
      <c r="C516" s="41"/>
      <c r="D516" s="41"/>
      <c r="E516" s="41"/>
      <c r="F516" s="41"/>
      <c r="G516" s="41"/>
      <c r="H516" s="41"/>
      <c r="I516" s="41"/>
    </row>
    <row r="517" spans="3:9" x14ac:dyDescent="0.25">
      <c r="C517" s="41"/>
      <c r="D517" s="41"/>
      <c r="E517" s="41"/>
      <c r="F517" s="41"/>
      <c r="G517" s="41"/>
      <c r="H517" s="41"/>
      <c r="I517" s="41"/>
    </row>
    <row r="518" spans="3:9" x14ac:dyDescent="0.25">
      <c r="C518" s="41"/>
      <c r="D518" s="41"/>
      <c r="E518" s="41"/>
      <c r="F518" s="41"/>
      <c r="G518" s="41"/>
      <c r="H518" s="41"/>
      <c r="I518" s="41"/>
    </row>
    <row r="519" spans="3:9" x14ac:dyDescent="0.25">
      <c r="C519" s="41"/>
      <c r="D519" s="41"/>
      <c r="E519" s="41"/>
      <c r="F519" s="41"/>
      <c r="G519" s="41"/>
      <c r="H519" s="41"/>
      <c r="I519" s="41"/>
    </row>
    <row r="520" spans="3:9" x14ac:dyDescent="0.25">
      <c r="C520" s="41"/>
      <c r="D520" s="41"/>
      <c r="E520" s="41"/>
      <c r="F520" s="41"/>
      <c r="G520" s="41"/>
      <c r="H520" s="41"/>
      <c r="I520" s="41"/>
    </row>
    <row r="521" spans="3:9" x14ac:dyDescent="0.25">
      <c r="C521" s="41"/>
      <c r="D521" s="41"/>
      <c r="E521" s="41"/>
      <c r="F521" s="41"/>
      <c r="G521" s="41"/>
      <c r="H521" s="41"/>
      <c r="I521" s="41"/>
    </row>
    <row r="522" spans="3:9" x14ac:dyDescent="0.25">
      <c r="C522" s="41"/>
      <c r="D522" s="41"/>
      <c r="E522" s="41"/>
      <c r="F522" s="41"/>
      <c r="G522" s="41"/>
      <c r="H522" s="41"/>
      <c r="I522" s="41"/>
    </row>
    <row r="523" spans="3:9" x14ac:dyDescent="0.25">
      <c r="C523" s="41"/>
      <c r="D523" s="41"/>
      <c r="E523" s="41"/>
      <c r="F523" s="41"/>
      <c r="G523" s="41"/>
      <c r="H523" s="41"/>
      <c r="I523" s="41"/>
    </row>
    <row r="524" spans="3:9" x14ac:dyDescent="0.25">
      <c r="C524" s="41"/>
      <c r="D524" s="41"/>
      <c r="E524" s="41"/>
      <c r="F524" s="41"/>
      <c r="G524" s="41"/>
      <c r="H524" s="41"/>
      <c r="I524" s="41"/>
    </row>
    <row r="525" spans="3:9" x14ac:dyDescent="0.25">
      <c r="C525" s="41"/>
      <c r="D525" s="41"/>
      <c r="E525" s="41"/>
      <c r="F525" s="41"/>
      <c r="G525" s="41"/>
      <c r="H525" s="41"/>
      <c r="I525" s="41"/>
    </row>
    <row r="526" spans="3:9" x14ac:dyDescent="0.25">
      <c r="C526" s="41"/>
      <c r="D526" s="41"/>
      <c r="E526" s="41"/>
      <c r="F526" s="41"/>
      <c r="G526" s="41"/>
      <c r="H526" s="41"/>
      <c r="I526" s="41"/>
    </row>
    <row r="527" spans="3:9" x14ac:dyDescent="0.25">
      <c r="C527" s="41"/>
      <c r="D527" s="41"/>
      <c r="E527" s="41"/>
      <c r="F527" s="41"/>
      <c r="G527" s="41"/>
      <c r="H527" s="41"/>
      <c r="I527" s="41"/>
    </row>
    <row r="528" spans="3:9" x14ac:dyDescent="0.25">
      <c r="C528" s="41"/>
      <c r="D528" s="41"/>
      <c r="E528" s="41"/>
      <c r="F528" s="41"/>
      <c r="G528" s="41"/>
      <c r="H528" s="41"/>
      <c r="I528" s="41"/>
    </row>
    <row r="529" spans="3:9" x14ac:dyDescent="0.25">
      <c r="C529" s="41"/>
      <c r="D529" s="41"/>
      <c r="E529" s="41"/>
      <c r="F529" s="41"/>
      <c r="G529" s="41"/>
      <c r="H529" s="41"/>
      <c r="I529" s="41"/>
    </row>
    <row r="530" spans="3:9" x14ac:dyDescent="0.25">
      <c r="C530" s="41"/>
      <c r="D530" s="41"/>
      <c r="E530" s="41"/>
      <c r="F530" s="41"/>
      <c r="G530" s="41"/>
      <c r="H530" s="41"/>
      <c r="I530" s="41"/>
    </row>
    <row r="531" spans="3:9" x14ac:dyDescent="0.25">
      <c r="C531" s="41"/>
      <c r="D531" s="41"/>
      <c r="E531" s="41"/>
      <c r="F531" s="41"/>
      <c r="G531" s="41"/>
      <c r="H531" s="41"/>
      <c r="I531" s="41"/>
    </row>
    <row r="532" spans="3:9" x14ac:dyDescent="0.25">
      <c r="C532" s="41"/>
      <c r="D532" s="41"/>
      <c r="E532" s="41"/>
      <c r="F532" s="41"/>
      <c r="G532" s="41"/>
      <c r="H532" s="41"/>
      <c r="I532" s="41"/>
    </row>
    <row r="533" spans="3:9" x14ac:dyDescent="0.25">
      <c r="C533" s="41"/>
      <c r="D533" s="41"/>
      <c r="E533" s="41"/>
      <c r="F533" s="41"/>
      <c r="G533" s="41"/>
      <c r="H533" s="41"/>
      <c r="I533" s="41"/>
    </row>
    <row r="534" spans="3:9" x14ac:dyDescent="0.25">
      <c r="C534" s="41"/>
      <c r="D534" s="41"/>
      <c r="E534" s="41"/>
      <c r="F534" s="41"/>
      <c r="G534" s="41"/>
      <c r="H534" s="41"/>
      <c r="I534" s="41"/>
    </row>
    <row r="535" spans="3:9" x14ac:dyDescent="0.25">
      <c r="C535" s="41"/>
      <c r="D535" s="41"/>
      <c r="E535" s="41"/>
      <c r="F535" s="41"/>
      <c r="G535" s="41"/>
      <c r="H535" s="41"/>
      <c r="I535" s="41"/>
    </row>
    <row r="536" spans="3:9" x14ac:dyDescent="0.25">
      <c r="C536" s="41"/>
      <c r="D536" s="41"/>
      <c r="E536" s="41"/>
      <c r="F536" s="41"/>
      <c r="G536" s="41"/>
      <c r="H536" s="41"/>
      <c r="I536" s="41"/>
    </row>
    <row r="537" spans="3:9" x14ac:dyDescent="0.25">
      <c r="C537" s="41"/>
      <c r="D537" s="41"/>
      <c r="E537" s="41"/>
      <c r="F537" s="41"/>
      <c r="G537" s="41"/>
      <c r="H537" s="41"/>
      <c r="I537" s="41"/>
    </row>
    <row r="538" spans="3:9" x14ac:dyDescent="0.25">
      <c r="C538" s="41"/>
      <c r="D538" s="41"/>
      <c r="E538" s="41"/>
      <c r="F538" s="41"/>
      <c r="G538" s="41"/>
      <c r="H538" s="41"/>
      <c r="I538" s="41"/>
    </row>
    <row r="539" spans="3:9" x14ac:dyDescent="0.25">
      <c r="C539" s="41"/>
      <c r="D539" s="41"/>
      <c r="E539" s="41"/>
      <c r="F539" s="41"/>
      <c r="G539" s="41"/>
      <c r="H539" s="41"/>
      <c r="I539" s="41"/>
    </row>
    <row r="540" spans="3:9" x14ac:dyDescent="0.25">
      <c r="C540" s="41"/>
      <c r="D540" s="41"/>
      <c r="E540" s="41"/>
      <c r="F540" s="41"/>
      <c r="G540" s="41"/>
      <c r="H540" s="41"/>
      <c r="I540" s="41"/>
    </row>
    <row r="541" spans="3:9" x14ac:dyDescent="0.25">
      <c r="C541" s="41"/>
      <c r="D541" s="41"/>
      <c r="E541" s="41"/>
      <c r="F541" s="41"/>
      <c r="G541" s="41"/>
      <c r="H541" s="41"/>
      <c r="I541" s="41"/>
    </row>
    <row r="542" spans="3:9" x14ac:dyDescent="0.25">
      <c r="C542" s="41"/>
      <c r="D542" s="41"/>
      <c r="E542" s="41"/>
      <c r="F542" s="41"/>
      <c r="G542" s="41"/>
      <c r="H542" s="41"/>
      <c r="I542" s="41"/>
    </row>
    <row r="543" spans="3:9" x14ac:dyDescent="0.25">
      <c r="C543" s="41"/>
      <c r="D543" s="41"/>
      <c r="E543" s="41"/>
      <c r="F543" s="41"/>
      <c r="G543" s="41"/>
      <c r="H543" s="41"/>
      <c r="I543" s="41"/>
    </row>
    <row r="544" spans="3:9" x14ac:dyDescent="0.25">
      <c r="C544" s="41"/>
      <c r="D544" s="41"/>
      <c r="E544" s="41"/>
      <c r="F544" s="41"/>
      <c r="G544" s="41"/>
      <c r="H544" s="41"/>
      <c r="I544" s="41"/>
    </row>
    <row r="545" spans="3:9" x14ac:dyDescent="0.25">
      <c r="C545" s="41"/>
      <c r="D545" s="41"/>
      <c r="E545" s="41"/>
      <c r="F545" s="41"/>
      <c r="G545" s="41"/>
      <c r="H545" s="41"/>
      <c r="I545" s="41"/>
    </row>
    <row r="546" spans="3:9" x14ac:dyDescent="0.25">
      <c r="C546" s="41"/>
      <c r="D546" s="41"/>
      <c r="E546" s="41"/>
      <c r="F546" s="41"/>
      <c r="G546" s="41"/>
      <c r="H546" s="41"/>
      <c r="I546" s="41"/>
    </row>
    <row r="547" spans="3:9" x14ac:dyDescent="0.25">
      <c r="C547" s="41"/>
      <c r="D547" s="41"/>
      <c r="E547" s="41"/>
      <c r="F547" s="41"/>
      <c r="G547" s="41"/>
      <c r="H547" s="41"/>
      <c r="I547" s="41"/>
    </row>
    <row r="548" spans="3:9" x14ac:dyDescent="0.25">
      <c r="C548" s="41"/>
      <c r="D548" s="41"/>
      <c r="E548" s="41"/>
      <c r="F548" s="41"/>
      <c r="G548" s="41"/>
      <c r="H548" s="41"/>
      <c r="I548" s="41"/>
    </row>
    <row r="549" spans="3:9" x14ac:dyDescent="0.25">
      <c r="C549" s="41"/>
      <c r="D549" s="41"/>
      <c r="E549" s="41"/>
      <c r="F549" s="41"/>
      <c r="G549" s="41"/>
      <c r="H549" s="41"/>
      <c r="I549" s="41"/>
    </row>
    <row r="550" spans="3:9" x14ac:dyDescent="0.25">
      <c r="C550" s="41"/>
      <c r="D550" s="41"/>
      <c r="E550" s="41"/>
      <c r="F550" s="41"/>
      <c r="G550" s="41"/>
      <c r="H550" s="41"/>
      <c r="I550" s="41"/>
    </row>
    <row r="551" spans="3:9" x14ac:dyDescent="0.25">
      <c r="C551" s="41"/>
      <c r="D551" s="41"/>
      <c r="E551" s="41"/>
      <c r="F551" s="41"/>
      <c r="G551" s="41"/>
      <c r="H551" s="41"/>
      <c r="I551" s="41"/>
    </row>
    <row r="552" spans="3:9" x14ac:dyDescent="0.25">
      <c r="C552" s="41"/>
      <c r="D552" s="41"/>
      <c r="E552" s="41"/>
      <c r="F552" s="41"/>
      <c r="G552" s="41"/>
      <c r="H552" s="41"/>
      <c r="I552" s="41"/>
    </row>
    <row r="553" spans="3:9" x14ac:dyDescent="0.25">
      <c r="C553" s="41"/>
      <c r="D553" s="41"/>
      <c r="E553" s="41"/>
      <c r="F553" s="41"/>
      <c r="G553" s="41"/>
      <c r="H553" s="41"/>
      <c r="I553" s="41"/>
    </row>
    <row r="554" spans="3:9" x14ac:dyDescent="0.25">
      <c r="C554" s="41"/>
      <c r="D554" s="41"/>
      <c r="E554" s="41"/>
      <c r="F554" s="41"/>
      <c r="G554" s="41"/>
      <c r="H554" s="41"/>
      <c r="I554" s="41"/>
    </row>
    <row r="555" spans="3:9" x14ac:dyDescent="0.25">
      <c r="C555" s="41"/>
      <c r="D555" s="41"/>
      <c r="E555" s="41"/>
      <c r="F555" s="41"/>
      <c r="G555" s="41"/>
      <c r="H555" s="41"/>
      <c r="I555" s="41"/>
    </row>
    <row r="556" spans="3:9" x14ac:dyDescent="0.25">
      <c r="C556" s="41"/>
      <c r="D556" s="41"/>
      <c r="E556" s="41"/>
      <c r="F556" s="41"/>
      <c r="G556" s="41"/>
      <c r="H556" s="41"/>
      <c r="I556" s="41"/>
    </row>
    <row r="557" spans="3:9" x14ac:dyDescent="0.25">
      <c r="C557" s="41"/>
      <c r="D557" s="41"/>
      <c r="E557" s="41"/>
      <c r="F557" s="41"/>
      <c r="G557" s="41"/>
      <c r="H557" s="41"/>
      <c r="I557" s="41"/>
    </row>
    <row r="558" spans="3:9" x14ac:dyDescent="0.25">
      <c r="C558" s="41"/>
      <c r="D558" s="41"/>
      <c r="E558" s="41"/>
      <c r="F558" s="41"/>
      <c r="G558" s="41"/>
      <c r="H558" s="41"/>
      <c r="I558" s="41"/>
    </row>
    <row r="559" spans="3:9" x14ac:dyDescent="0.25">
      <c r="C559" s="41"/>
      <c r="D559" s="41"/>
      <c r="E559" s="41"/>
      <c r="F559" s="41"/>
      <c r="G559" s="41"/>
      <c r="H559" s="41"/>
      <c r="I559" s="41"/>
    </row>
    <row r="560" spans="3:9" x14ac:dyDescent="0.25">
      <c r="C560" s="41"/>
      <c r="D560" s="41"/>
      <c r="E560" s="41"/>
      <c r="F560" s="41"/>
      <c r="G560" s="41"/>
      <c r="H560" s="41"/>
      <c r="I560" s="41"/>
    </row>
    <row r="561" spans="3:9" x14ac:dyDescent="0.25">
      <c r="C561" s="41"/>
      <c r="D561" s="41"/>
      <c r="E561" s="41"/>
      <c r="F561" s="41"/>
      <c r="G561" s="41"/>
      <c r="H561" s="41"/>
      <c r="I561" s="41"/>
    </row>
    <row r="562" spans="3:9" x14ac:dyDescent="0.25">
      <c r="C562" s="41"/>
      <c r="D562" s="41"/>
      <c r="E562" s="41"/>
      <c r="F562" s="41"/>
      <c r="G562" s="41"/>
      <c r="H562" s="41"/>
      <c r="I562" s="41"/>
    </row>
    <row r="563" spans="3:9" x14ac:dyDescent="0.25">
      <c r="C563" s="41"/>
      <c r="D563" s="41"/>
      <c r="E563" s="41"/>
      <c r="F563" s="41"/>
      <c r="G563" s="41"/>
      <c r="H563" s="41"/>
      <c r="I563" s="41"/>
    </row>
    <row r="564" spans="3:9" x14ac:dyDescent="0.25">
      <c r="C564" s="41"/>
      <c r="D564" s="41"/>
      <c r="E564" s="41"/>
      <c r="F564" s="41"/>
      <c r="G564" s="41"/>
      <c r="H564" s="41"/>
      <c r="I564" s="41"/>
    </row>
    <row r="565" spans="3:9" x14ac:dyDescent="0.25">
      <c r="C565" s="41"/>
      <c r="D565" s="41"/>
      <c r="E565" s="41"/>
      <c r="F565" s="41"/>
      <c r="G565" s="41"/>
      <c r="H565" s="41"/>
      <c r="I565" s="41"/>
    </row>
    <row r="566" spans="3:9" x14ac:dyDescent="0.25">
      <c r="C566" s="41"/>
      <c r="D566" s="41"/>
      <c r="E566" s="41"/>
      <c r="F566" s="41"/>
      <c r="G566" s="41"/>
      <c r="H566" s="41"/>
      <c r="I566" s="41"/>
    </row>
    <row r="567" spans="3:9" x14ac:dyDescent="0.25">
      <c r="C567" s="41"/>
      <c r="D567" s="41"/>
      <c r="E567" s="41"/>
      <c r="F567" s="41"/>
      <c r="G567" s="41"/>
      <c r="H567" s="41"/>
      <c r="I567" s="41"/>
    </row>
    <row r="568" spans="3:9" x14ac:dyDescent="0.25">
      <c r="C568" s="41"/>
      <c r="D568" s="41"/>
      <c r="E568" s="41"/>
      <c r="F568" s="41"/>
      <c r="G568" s="41"/>
      <c r="H568" s="41"/>
      <c r="I568" s="41"/>
    </row>
    <row r="569" spans="3:9" x14ac:dyDescent="0.25">
      <c r="C569" s="41"/>
      <c r="D569" s="41"/>
      <c r="E569" s="41"/>
      <c r="F569" s="41"/>
      <c r="G569" s="41"/>
      <c r="H569" s="41"/>
      <c r="I569" s="41"/>
    </row>
    <row r="570" spans="3:9" x14ac:dyDescent="0.25">
      <c r="C570" s="41"/>
      <c r="D570" s="41"/>
      <c r="E570" s="41"/>
      <c r="F570" s="41"/>
      <c r="G570" s="41"/>
      <c r="H570" s="41"/>
      <c r="I570" s="41"/>
    </row>
    <row r="571" spans="3:9" x14ac:dyDescent="0.25">
      <c r="C571" s="41"/>
      <c r="D571" s="41"/>
      <c r="E571" s="41"/>
      <c r="F571" s="41"/>
      <c r="G571" s="41"/>
      <c r="H571" s="41"/>
      <c r="I571" s="41"/>
    </row>
    <row r="572" spans="3:9" x14ac:dyDescent="0.25">
      <c r="C572" s="41"/>
      <c r="D572" s="41"/>
      <c r="E572" s="41"/>
      <c r="F572" s="41"/>
      <c r="G572" s="41"/>
      <c r="H572" s="41"/>
      <c r="I572" s="41"/>
    </row>
    <row r="573" spans="3:9" x14ac:dyDescent="0.25">
      <c r="C573" s="41"/>
      <c r="D573" s="41"/>
      <c r="E573" s="41"/>
      <c r="F573" s="41"/>
      <c r="G573" s="41"/>
      <c r="H573" s="41"/>
      <c r="I573" s="41"/>
    </row>
    <row r="574" spans="3:9" x14ac:dyDescent="0.25">
      <c r="C574" s="41"/>
      <c r="D574" s="41"/>
      <c r="E574" s="41"/>
      <c r="F574" s="41"/>
      <c r="G574" s="41"/>
      <c r="H574" s="41"/>
      <c r="I574" s="41"/>
    </row>
    <row r="575" spans="3:9" x14ac:dyDescent="0.25">
      <c r="C575" s="41"/>
      <c r="D575" s="41"/>
      <c r="E575" s="41"/>
      <c r="F575" s="41"/>
      <c r="G575" s="41"/>
      <c r="H575" s="41"/>
      <c r="I575" s="41"/>
    </row>
    <row r="576" spans="3:9" x14ac:dyDescent="0.25">
      <c r="C576" s="41"/>
      <c r="D576" s="41"/>
      <c r="E576" s="41"/>
      <c r="F576" s="41"/>
      <c r="G576" s="41"/>
      <c r="H576" s="41"/>
      <c r="I576" s="41"/>
    </row>
    <row r="577" spans="3:9" x14ac:dyDescent="0.25">
      <c r="C577" s="41"/>
      <c r="D577" s="41"/>
      <c r="E577" s="41"/>
      <c r="F577" s="41"/>
      <c r="G577" s="41"/>
      <c r="H577" s="41"/>
      <c r="I577" s="41"/>
    </row>
    <row r="578" spans="3:9" x14ac:dyDescent="0.25">
      <c r="C578" s="41"/>
      <c r="D578" s="41"/>
      <c r="E578" s="41"/>
      <c r="F578" s="41"/>
      <c r="G578" s="41"/>
      <c r="H578" s="41"/>
      <c r="I578" s="41"/>
    </row>
    <row r="579" spans="3:9" x14ac:dyDescent="0.25">
      <c r="C579" s="41"/>
      <c r="D579" s="41"/>
      <c r="E579" s="41"/>
      <c r="F579" s="41"/>
      <c r="G579" s="41"/>
      <c r="H579" s="41"/>
      <c r="I579" s="41"/>
    </row>
    <row r="580" spans="3:9" x14ac:dyDescent="0.25">
      <c r="C580" s="41"/>
      <c r="D580" s="41"/>
      <c r="E580" s="41"/>
      <c r="F580" s="41"/>
      <c r="G580" s="41"/>
      <c r="H580" s="41"/>
      <c r="I580" s="41"/>
    </row>
    <row r="581" spans="3:9" x14ac:dyDescent="0.25">
      <c r="C581" s="41"/>
      <c r="D581" s="41"/>
      <c r="E581" s="41"/>
      <c r="F581" s="41"/>
      <c r="G581" s="41"/>
      <c r="H581" s="41"/>
      <c r="I581" s="41"/>
    </row>
    <row r="582" spans="3:9" x14ac:dyDescent="0.25">
      <c r="C582" s="41"/>
      <c r="D582" s="41"/>
      <c r="E582" s="41"/>
      <c r="F582" s="41"/>
      <c r="G582" s="41"/>
      <c r="H582" s="41"/>
      <c r="I582" s="41"/>
    </row>
    <row r="583" spans="3:9" x14ac:dyDescent="0.25">
      <c r="C583" s="41"/>
      <c r="D583" s="41"/>
      <c r="E583" s="41"/>
      <c r="F583" s="41"/>
      <c r="G583" s="41"/>
      <c r="H583" s="41"/>
      <c r="I583" s="41"/>
    </row>
    <row r="584" spans="3:9" x14ac:dyDescent="0.25">
      <c r="C584" s="41"/>
      <c r="D584" s="41"/>
      <c r="E584" s="41"/>
      <c r="F584" s="41"/>
      <c r="G584" s="41"/>
      <c r="H584" s="41"/>
      <c r="I584" s="41"/>
    </row>
    <row r="585" spans="3:9" x14ac:dyDescent="0.25">
      <c r="C585" s="41"/>
      <c r="D585" s="41"/>
      <c r="E585" s="41"/>
      <c r="F585" s="41"/>
      <c r="G585" s="41"/>
      <c r="H585" s="41"/>
      <c r="I585" s="41"/>
    </row>
    <row r="586" spans="3:9" x14ac:dyDescent="0.25">
      <c r="C586" s="41"/>
      <c r="D586" s="41"/>
      <c r="E586" s="41"/>
      <c r="F586" s="41"/>
      <c r="G586" s="41"/>
      <c r="H586" s="41"/>
      <c r="I586" s="41"/>
    </row>
    <row r="587" spans="3:9" x14ac:dyDescent="0.25">
      <c r="C587" s="41"/>
      <c r="D587" s="41"/>
      <c r="E587" s="41"/>
      <c r="F587" s="41"/>
      <c r="G587" s="41"/>
      <c r="H587" s="41"/>
      <c r="I587" s="41"/>
    </row>
    <row r="588" spans="3:9" x14ac:dyDescent="0.25">
      <c r="C588" s="41"/>
      <c r="D588" s="41"/>
      <c r="E588" s="41"/>
      <c r="F588" s="41"/>
      <c r="G588" s="41"/>
      <c r="H588" s="41"/>
      <c r="I588" s="41"/>
    </row>
    <row r="589" spans="3:9" x14ac:dyDescent="0.25">
      <c r="C589" s="41"/>
      <c r="D589" s="41"/>
      <c r="E589" s="41"/>
      <c r="F589" s="41"/>
      <c r="G589" s="41"/>
      <c r="H589" s="41"/>
      <c r="I589" s="41"/>
    </row>
    <row r="590" spans="3:9" x14ac:dyDescent="0.25">
      <c r="C590" s="41"/>
      <c r="D590" s="41"/>
      <c r="E590" s="41"/>
      <c r="F590" s="41"/>
      <c r="G590" s="41"/>
      <c r="H590" s="41"/>
      <c r="I590" s="41"/>
    </row>
    <row r="591" spans="3:9" x14ac:dyDescent="0.25">
      <c r="C591" s="41"/>
      <c r="D591" s="41"/>
      <c r="E591" s="41"/>
      <c r="F591" s="41"/>
      <c r="G591" s="41"/>
      <c r="H591" s="41"/>
      <c r="I591" s="41"/>
    </row>
    <row r="592" spans="3:9" x14ac:dyDescent="0.25">
      <c r="C592" s="41"/>
      <c r="D592" s="41"/>
      <c r="E592" s="41"/>
      <c r="F592" s="41"/>
      <c r="G592" s="41"/>
      <c r="H592" s="41"/>
      <c r="I592" s="41"/>
    </row>
    <row r="593" spans="3:9" x14ac:dyDescent="0.25">
      <c r="C593" s="41"/>
      <c r="D593" s="41"/>
      <c r="E593" s="41"/>
      <c r="F593" s="41"/>
      <c r="G593" s="41"/>
      <c r="H593" s="41"/>
      <c r="I593" s="41"/>
    </row>
    <row r="594" spans="3:9" x14ac:dyDescent="0.25">
      <c r="C594" s="41"/>
      <c r="D594" s="41"/>
      <c r="E594" s="41"/>
      <c r="F594" s="41"/>
      <c r="G594" s="41"/>
      <c r="H594" s="41"/>
      <c r="I594" s="41"/>
    </row>
    <row r="595" spans="3:9" x14ac:dyDescent="0.25">
      <c r="C595" s="41"/>
      <c r="D595" s="41"/>
      <c r="E595" s="41"/>
      <c r="F595" s="41"/>
      <c r="G595" s="41"/>
      <c r="H595" s="41"/>
      <c r="I595" s="41"/>
    </row>
    <row r="596" spans="3:9" x14ac:dyDescent="0.25">
      <c r="C596" s="41"/>
      <c r="D596" s="41"/>
      <c r="E596" s="41"/>
      <c r="F596" s="41"/>
      <c r="G596" s="41"/>
      <c r="H596" s="41"/>
      <c r="I596" s="41"/>
    </row>
    <row r="597" spans="3:9" x14ac:dyDescent="0.25">
      <c r="C597" s="41"/>
      <c r="D597" s="41"/>
      <c r="E597" s="41"/>
      <c r="F597" s="41"/>
      <c r="G597" s="41"/>
      <c r="H597" s="41"/>
      <c r="I597" s="41"/>
    </row>
    <row r="598" spans="3:9" x14ac:dyDescent="0.25">
      <c r="C598" s="41"/>
      <c r="D598" s="41"/>
      <c r="E598" s="41"/>
      <c r="F598" s="41"/>
      <c r="G598" s="41"/>
      <c r="H598" s="41"/>
      <c r="I598" s="41"/>
    </row>
    <row r="599" spans="3:9" x14ac:dyDescent="0.25">
      <c r="C599" s="41"/>
      <c r="D599" s="41"/>
      <c r="E599" s="41"/>
      <c r="F599" s="41"/>
      <c r="G599" s="41"/>
      <c r="H599" s="41"/>
      <c r="I599" s="41"/>
    </row>
    <row r="600" spans="3:9" x14ac:dyDescent="0.25">
      <c r="C600" s="41"/>
      <c r="D600" s="41"/>
      <c r="E600" s="41"/>
      <c r="F600" s="41"/>
      <c r="G600" s="41"/>
      <c r="H600" s="41"/>
      <c r="I600" s="41"/>
    </row>
    <row r="601" spans="3:9" x14ac:dyDescent="0.25">
      <c r="C601" s="41"/>
      <c r="D601" s="41"/>
      <c r="E601" s="41"/>
      <c r="F601" s="41"/>
      <c r="G601" s="41"/>
      <c r="H601" s="41"/>
      <c r="I601" s="41"/>
    </row>
    <row r="602" spans="3:9" x14ac:dyDescent="0.25">
      <c r="C602" s="41"/>
      <c r="D602" s="41"/>
      <c r="E602" s="41"/>
      <c r="F602" s="41"/>
      <c r="G602" s="41"/>
      <c r="H602" s="41"/>
      <c r="I602" s="41"/>
    </row>
    <row r="603" spans="3:9" x14ac:dyDescent="0.25">
      <c r="C603" s="41"/>
      <c r="D603" s="41"/>
      <c r="E603" s="41"/>
      <c r="F603" s="41"/>
      <c r="G603" s="41"/>
      <c r="H603" s="41"/>
      <c r="I603" s="41"/>
    </row>
    <row r="604" spans="3:9" x14ac:dyDescent="0.25">
      <c r="C604" s="41"/>
      <c r="D604" s="41"/>
      <c r="E604" s="41"/>
      <c r="F604" s="41"/>
      <c r="G604" s="41"/>
      <c r="H604" s="41"/>
      <c r="I604" s="41"/>
    </row>
    <row r="605" spans="3:9" x14ac:dyDescent="0.25">
      <c r="C605" s="41"/>
      <c r="D605" s="41"/>
      <c r="E605" s="41"/>
      <c r="F605" s="41"/>
      <c r="G605" s="41"/>
      <c r="H605" s="41"/>
      <c r="I605" s="41"/>
    </row>
    <row r="606" spans="3:9" x14ac:dyDescent="0.25">
      <c r="C606" s="41"/>
      <c r="D606" s="41"/>
      <c r="E606" s="41"/>
      <c r="F606" s="41"/>
      <c r="G606" s="41"/>
      <c r="H606" s="41"/>
      <c r="I606" s="41"/>
    </row>
    <row r="607" spans="3:9" x14ac:dyDescent="0.25">
      <c r="C607" s="41"/>
      <c r="D607" s="41"/>
      <c r="E607" s="41"/>
      <c r="F607" s="41"/>
      <c r="G607" s="41"/>
      <c r="H607" s="41"/>
      <c r="I607" s="41"/>
    </row>
    <row r="608" spans="3:9" x14ac:dyDescent="0.25">
      <c r="C608" s="41"/>
      <c r="D608" s="41"/>
      <c r="E608" s="41"/>
      <c r="F608" s="41"/>
      <c r="G608" s="41"/>
      <c r="H608" s="41"/>
      <c r="I608" s="41"/>
    </row>
    <row r="609" spans="3:9" x14ac:dyDescent="0.25">
      <c r="C609" s="41"/>
      <c r="D609" s="41"/>
      <c r="E609" s="41"/>
      <c r="F609" s="41"/>
      <c r="G609" s="41"/>
      <c r="H609" s="41"/>
      <c r="I609" s="41"/>
    </row>
    <row r="610" spans="3:9" x14ac:dyDescent="0.25">
      <c r="C610" s="41"/>
      <c r="D610" s="41"/>
      <c r="E610" s="41"/>
      <c r="F610" s="41"/>
      <c r="G610" s="41"/>
      <c r="H610" s="41"/>
      <c r="I610" s="41"/>
    </row>
    <row r="611" spans="3:9" x14ac:dyDescent="0.25">
      <c r="C611" s="41"/>
      <c r="D611" s="41"/>
      <c r="E611" s="41"/>
      <c r="F611" s="41"/>
      <c r="G611" s="41"/>
      <c r="H611" s="41"/>
      <c r="I611" s="41"/>
    </row>
    <row r="612" spans="3:9" x14ac:dyDescent="0.25">
      <c r="C612" s="41"/>
      <c r="D612" s="41"/>
      <c r="E612" s="41"/>
      <c r="F612" s="41"/>
      <c r="G612" s="41"/>
      <c r="H612" s="41"/>
      <c r="I612" s="41"/>
    </row>
    <row r="613" spans="3:9" x14ac:dyDescent="0.25">
      <c r="C613" s="41"/>
      <c r="D613" s="41"/>
      <c r="E613" s="41"/>
      <c r="F613" s="41"/>
      <c r="G613" s="41"/>
      <c r="H613" s="41"/>
      <c r="I613" s="41"/>
    </row>
    <row r="614" spans="3:9" x14ac:dyDescent="0.25">
      <c r="C614" s="41"/>
      <c r="D614" s="41"/>
      <c r="E614" s="41"/>
      <c r="F614" s="41"/>
      <c r="G614" s="41"/>
      <c r="H614" s="41"/>
      <c r="I614" s="41"/>
    </row>
    <row r="615" spans="3:9" x14ac:dyDescent="0.25">
      <c r="C615" s="41"/>
      <c r="D615" s="41"/>
      <c r="E615" s="41"/>
      <c r="F615" s="41"/>
      <c r="G615" s="41"/>
      <c r="H615" s="41"/>
      <c r="I615" s="41"/>
    </row>
    <row r="616" spans="3:9" x14ac:dyDescent="0.25">
      <c r="C616" s="41"/>
      <c r="D616" s="41"/>
      <c r="E616" s="41"/>
      <c r="F616" s="41"/>
      <c r="G616" s="41"/>
      <c r="H616" s="41"/>
      <c r="I616" s="41"/>
    </row>
    <row r="617" spans="3:9" x14ac:dyDescent="0.25">
      <c r="C617" s="41"/>
      <c r="D617" s="41"/>
      <c r="E617" s="41"/>
      <c r="F617" s="41"/>
      <c r="G617" s="41"/>
      <c r="H617" s="41"/>
      <c r="I617" s="41"/>
    </row>
    <row r="618" spans="3:9" x14ac:dyDescent="0.25">
      <c r="C618" s="41"/>
      <c r="D618" s="41"/>
      <c r="E618" s="41"/>
      <c r="F618" s="41"/>
      <c r="G618" s="41"/>
      <c r="H618" s="41"/>
      <c r="I618" s="41"/>
    </row>
    <row r="619" spans="3:9" x14ac:dyDescent="0.25">
      <c r="C619" s="41"/>
      <c r="D619" s="41"/>
      <c r="E619" s="41"/>
      <c r="F619" s="41"/>
      <c r="G619" s="41"/>
      <c r="H619" s="41"/>
      <c r="I619" s="41"/>
    </row>
    <row r="620" spans="3:9" x14ac:dyDescent="0.25">
      <c r="C620" s="41"/>
      <c r="D620" s="41"/>
      <c r="E620" s="41"/>
      <c r="F620" s="41"/>
      <c r="G620" s="41"/>
      <c r="H620" s="41"/>
      <c r="I620" s="41"/>
    </row>
    <row r="621" spans="3:9" x14ac:dyDescent="0.25">
      <c r="C621" s="41"/>
      <c r="D621" s="41"/>
      <c r="E621" s="41"/>
      <c r="F621" s="41"/>
      <c r="G621" s="41"/>
      <c r="H621" s="41"/>
      <c r="I621" s="41"/>
    </row>
    <row r="622" spans="3:9" x14ac:dyDescent="0.25">
      <c r="C622" s="41"/>
      <c r="D622" s="41"/>
      <c r="E622" s="41"/>
      <c r="F622" s="41"/>
      <c r="G622" s="41"/>
      <c r="H622" s="41"/>
      <c r="I622" s="41"/>
    </row>
    <row r="623" spans="3:9" x14ac:dyDescent="0.25">
      <c r="C623" s="41"/>
      <c r="D623" s="41"/>
      <c r="E623" s="41"/>
      <c r="F623" s="41"/>
      <c r="G623" s="41"/>
      <c r="H623" s="41"/>
      <c r="I623" s="41"/>
    </row>
    <row r="624" spans="3:9" x14ac:dyDescent="0.25">
      <c r="C624" s="41"/>
      <c r="D624" s="41"/>
      <c r="E624" s="41"/>
      <c r="F624" s="41"/>
      <c r="G624" s="41"/>
      <c r="H624" s="41"/>
      <c r="I624" s="41"/>
    </row>
    <row r="625" spans="3:9" x14ac:dyDescent="0.25">
      <c r="C625" s="41"/>
      <c r="D625" s="41"/>
      <c r="E625" s="41"/>
      <c r="F625" s="41"/>
      <c r="G625" s="41"/>
      <c r="H625" s="41"/>
      <c r="I625" s="41"/>
    </row>
    <row r="626" spans="3:9" x14ac:dyDescent="0.25">
      <c r="C626" s="41"/>
      <c r="D626" s="41"/>
      <c r="E626" s="41"/>
      <c r="F626" s="41"/>
      <c r="G626" s="41"/>
      <c r="H626" s="41"/>
      <c r="I626" s="41"/>
    </row>
    <row r="627" spans="3:9" x14ac:dyDescent="0.25">
      <c r="C627" s="41"/>
      <c r="D627" s="41"/>
      <c r="E627" s="41"/>
      <c r="F627" s="41"/>
      <c r="G627" s="41"/>
      <c r="H627" s="41"/>
      <c r="I627" s="41"/>
    </row>
    <row r="628" spans="3:9" x14ac:dyDescent="0.25">
      <c r="C628" s="41"/>
      <c r="D628" s="41"/>
      <c r="E628" s="41"/>
      <c r="F628" s="41"/>
      <c r="G628" s="41"/>
      <c r="H628" s="41"/>
      <c r="I628" s="41"/>
    </row>
    <row r="629" spans="3:9" x14ac:dyDescent="0.25">
      <c r="C629" s="41"/>
      <c r="D629" s="41"/>
      <c r="E629" s="41"/>
      <c r="F629" s="41"/>
      <c r="G629" s="41"/>
      <c r="H629" s="41"/>
      <c r="I629" s="41"/>
    </row>
    <row r="630" spans="3:9" x14ac:dyDescent="0.25">
      <c r="C630" s="41"/>
      <c r="D630" s="41"/>
      <c r="E630" s="41"/>
      <c r="F630" s="41"/>
      <c r="G630" s="41"/>
      <c r="H630" s="41"/>
      <c r="I630" s="41"/>
    </row>
    <row r="631" spans="3:9" x14ac:dyDescent="0.25">
      <c r="C631" s="41"/>
      <c r="D631" s="41"/>
      <c r="E631" s="41"/>
      <c r="F631" s="41"/>
      <c r="G631" s="41"/>
      <c r="H631" s="41"/>
      <c r="I631" s="41"/>
    </row>
    <row r="632" spans="3:9" x14ac:dyDescent="0.25">
      <c r="C632" s="41"/>
      <c r="D632" s="41"/>
      <c r="E632" s="41"/>
      <c r="F632" s="41"/>
      <c r="G632" s="41"/>
      <c r="H632" s="41"/>
      <c r="I632" s="41"/>
    </row>
    <row r="633" spans="3:9" x14ac:dyDescent="0.25">
      <c r="C633" s="41"/>
      <c r="D633" s="41"/>
      <c r="E633" s="41"/>
      <c r="F633" s="41"/>
      <c r="G633" s="41"/>
      <c r="H633" s="41"/>
      <c r="I633" s="41"/>
    </row>
    <row r="634" spans="3:9" x14ac:dyDescent="0.25">
      <c r="C634" s="41"/>
      <c r="D634" s="41"/>
      <c r="E634" s="41"/>
      <c r="F634" s="41"/>
      <c r="G634" s="41"/>
      <c r="H634" s="41"/>
      <c r="I634" s="41"/>
    </row>
    <row r="635" spans="3:9" x14ac:dyDescent="0.25">
      <c r="C635" s="41"/>
      <c r="D635" s="41"/>
      <c r="E635" s="41"/>
      <c r="F635" s="41"/>
      <c r="G635" s="41"/>
      <c r="H635" s="41"/>
      <c r="I635" s="41"/>
    </row>
    <row r="636" spans="3:9" x14ac:dyDescent="0.25">
      <c r="C636" s="41"/>
      <c r="D636" s="41"/>
      <c r="E636" s="41"/>
      <c r="F636" s="41"/>
      <c r="G636" s="41"/>
      <c r="H636" s="41"/>
      <c r="I636" s="41"/>
    </row>
    <row r="637" spans="3:9" x14ac:dyDescent="0.25">
      <c r="C637" s="41"/>
      <c r="D637" s="41"/>
      <c r="E637" s="41"/>
      <c r="F637" s="41"/>
      <c r="G637" s="41"/>
      <c r="H637" s="41"/>
      <c r="I637" s="41"/>
    </row>
    <row r="638" spans="3:9" x14ac:dyDescent="0.25">
      <c r="C638" s="41"/>
      <c r="D638" s="41"/>
      <c r="E638" s="41"/>
      <c r="F638" s="41"/>
      <c r="G638" s="41"/>
      <c r="H638" s="41"/>
      <c r="I638" s="41"/>
    </row>
    <row r="639" spans="3:9" x14ac:dyDescent="0.25">
      <c r="C639" s="41"/>
      <c r="D639" s="41"/>
      <c r="E639" s="41"/>
      <c r="F639" s="41"/>
      <c r="G639" s="41"/>
      <c r="H639" s="41"/>
      <c r="I639" s="41"/>
    </row>
    <row r="640" spans="3:9" x14ac:dyDescent="0.25">
      <c r="C640" s="41"/>
      <c r="D640" s="41"/>
      <c r="E640" s="41"/>
      <c r="F640" s="41"/>
      <c r="G640" s="41"/>
      <c r="H640" s="41"/>
      <c r="I640" s="41"/>
    </row>
    <row r="641" spans="3:9" x14ac:dyDescent="0.25">
      <c r="C641" s="41"/>
      <c r="D641" s="41"/>
      <c r="E641" s="41"/>
      <c r="F641" s="41"/>
      <c r="G641" s="41"/>
      <c r="H641" s="41"/>
      <c r="I641" s="41"/>
    </row>
    <row r="642" spans="3:9" x14ac:dyDescent="0.25">
      <c r="C642" s="41"/>
      <c r="D642" s="41"/>
      <c r="E642" s="41"/>
      <c r="F642" s="41"/>
      <c r="G642" s="41"/>
      <c r="H642" s="41"/>
      <c r="I642" s="41"/>
    </row>
    <row r="643" spans="3:9" x14ac:dyDescent="0.25">
      <c r="C643" s="41"/>
      <c r="D643" s="41"/>
      <c r="E643" s="41"/>
      <c r="F643" s="41"/>
      <c r="G643" s="41"/>
      <c r="H643" s="41"/>
      <c r="I643" s="41"/>
    </row>
    <row r="644" spans="3:9" x14ac:dyDescent="0.25">
      <c r="C644" s="41"/>
      <c r="D644" s="41"/>
      <c r="E644" s="41"/>
      <c r="F644" s="41"/>
      <c r="G644" s="41"/>
      <c r="H644" s="41"/>
      <c r="I644" s="41"/>
    </row>
    <row r="645" spans="3:9" x14ac:dyDescent="0.25">
      <c r="C645" s="41"/>
      <c r="D645" s="41"/>
      <c r="E645" s="41"/>
      <c r="F645" s="41"/>
      <c r="G645" s="41"/>
      <c r="H645" s="41"/>
      <c r="I645" s="41"/>
    </row>
    <row r="646" spans="3:9" x14ac:dyDescent="0.25">
      <c r="C646" s="41"/>
      <c r="D646" s="41"/>
      <c r="E646" s="41"/>
      <c r="F646" s="41"/>
      <c r="G646" s="41"/>
      <c r="H646" s="41"/>
      <c r="I646" s="41"/>
    </row>
    <row r="647" spans="3:9" x14ac:dyDescent="0.25">
      <c r="C647" s="41"/>
      <c r="D647" s="41"/>
      <c r="E647" s="41"/>
      <c r="F647" s="41"/>
      <c r="G647" s="41"/>
      <c r="H647" s="41"/>
      <c r="I647" s="41"/>
    </row>
    <row r="648" spans="3:9" x14ac:dyDescent="0.25">
      <c r="C648" s="41"/>
      <c r="D648" s="41"/>
      <c r="E648" s="41"/>
      <c r="F648" s="41"/>
      <c r="G648" s="41"/>
      <c r="H648" s="41"/>
      <c r="I648" s="41"/>
    </row>
    <row r="649" spans="3:9" x14ac:dyDescent="0.25">
      <c r="C649" s="41"/>
      <c r="D649" s="41"/>
      <c r="E649" s="41"/>
      <c r="F649" s="41"/>
      <c r="G649" s="41"/>
      <c r="H649" s="41"/>
      <c r="I649" s="41"/>
    </row>
    <row r="650" spans="3:9" x14ac:dyDescent="0.25">
      <c r="C650" s="41"/>
      <c r="D650" s="41"/>
      <c r="E650" s="41"/>
      <c r="F650" s="41"/>
      <c r="G650" s="41"/>
      <c r="H650" s="41"/>
      <c r="I650" s="41"/>
    </row>
    <row r="651" spans="3:9" x14ac:dyDescent="0.25">
      <c r="C651" s="41"/>
      <c r="D651" s="41"/>
      <c r="E651" s="41"/>
      <c r="F651" s="41"/>
      <c r="G651" s="41"/>
      <c r="H651" s="41"/>
      <c r="I651" s="41"/>
    </row>
    <row r="652" spans="3:9" x14ac:dyDescent="0.25">
      <c r="C652" s="41"/>
      <c r="D652" s="41"/>
      <c r="E652" s="41"/>
      <c r="F652" s="41"/>
      <c r="G652" s="41"/>
      <c r="H652" s="41"/>
      <c r="I652" s="41"/>
    </row>
    <row r="653" spans="3:9" x14ac:dyDescent="0.25">
      <c r="C653" s="41"/>
      <c r="D653" s="41"/>
      <c r="E653" s="41"/>
      <c r="F653" s="41"/>
      <c r="G653" s="41"/>
      <c r="H653" s="41"/>
      <c r="I653" s="41"/>
    </row>
    <row r="654" spans="3:9" x14ac:dyDescent="0.25">
      <c r="C654" s="41"/>
      <c r="D654" s="41"/>
      <c r="E654" s="41"/>
      <c r="F654" s="41"/>
      <c r="G654" s="41"/>
      <c r="H654" s="41"/>
      <c r="I654" s="41"/>
    </row>
    <row r="655" spans="3:9" x14ac:dyDescent="0.25">
      <c r="C655" s="41"/>
      <c r="D655" s="41"/>
      <c r="E655" s="41"/>
      <c r="F655" s="41"/>
      <c r="G655" s="41"/>
      <c r="H655" s="41"/>
      <c r="I655" s="41"/>
    </row>
    <row r="656" spans="3:9" x14ac:dyDescent="0.25">
      <c r="C656" s="41"/>
      <c r="D656" s="41"/>
      <c r="E656" s="41"/>
      <c r="F656" s="41"/>
      <c r="G656" s="41"/>
      <c r="H656" s="41"/>
      <c r="I656" s="41"/>
    </row>
    <row r="657" spans="3:9" x14ac:dyDescent="0.25">
      <c r="C657" s="41"/>
      <c r="D657" s="41"/>
      <c r="E657" s="41"/>
      <c r="F657" s="41"/>
      <c r="G657" s="41"/>
      <c r="H657" s="41"/>
      <c r="I657" s="41"/>
    </row>
    <row r="658" spans="3:9" x14ac:dyDescent="0.25">
      <c r="C658" s="41"/>
      <c r="D658" s="41"/>
      <c r="E658" s="41"/>
      <c r="F658" s="41"/>
      <c r="G658" s="41"/>
      <c r="H658" s="41"/>
      <c r="I658" s="41"/>
    </row>
    <row r="659" spans="3:9" x14ac:dyDescent="0.25">
      <c r="C659" s="41"/>
      <c r="D659" s="41"/>
      <c r="E659" s="41"/>
      <c r="F659" s="41"/>
      <c r="G659" s="41"/>
      <c r="H659" s="41"/>
      <c r="I659" s="41"/>
    </row>
    <row r="660" spans="3:9" x14ac:dyDescent="0.25">
      <c r="C660" s="41"/>
      <c r="D660" s="41"/>
      <c r="E660" s="41"/>
      <c r="F660" s="41"/>
      <c r="G660" s="41"/>
      <c r="H660" s="41"/>
      <c r="I660" s="41"/>
    </row>
    <row r="661" spans="3:9" x14ac:dyDescent="0.25">
      <c r="C661" s="41"/>
      <c r="D661" s="41"/>
      <c r="E661" s="41"/>
      <c r="F661" s="41"/>
      <c r="G661" s="41"/>
      <c r="H661" s="41"/>
      <c r="I661" s="41"/>
    </row>
    <row r="662" spans="3:9" x14ac:dyDescent="0.25">
      <c r="C662" s="41"/>
      <c r="D662" s="41"/>
      <c r="E662" s="41"/>
      <c r="F662" s="41"/>
      <c r="G662" s="41"/>
      <c r="H662" s="41"/>
      <c r="I662" s="41"/>
    </row>
    <row r="663" spans="3:9" x14ac:dyDescent="0.25">
      <c r="C663" s="41"/>
      <c r="D663" s="41"/>
      <c r="E663" s="41"/>
      <c r="F663" s="41"/>
      <c r="G663" s="41"/>
      <c r="H663" s="41"/>
      <c r="I663" s="41"/>
    </row>
    <row r="664" spans="3:9" x14ac:dyDescent="0.25">
      <c r="C664" s="41"/>
      <c r="D664" s="41"/>
      <c r="E664" s="41"/>
      <c r="F664" s="41"/>
      <c r="G664" s="41"/>
      <c r="H664" s="41"/>
      <c r="I664" s="41"/>
    </row>
    <row r="665" spans="3:9" x14ac:dyDescent="0.25">
      <c r="C665" s="41"/>
      <c r="D665" s="41"/>
      <c r="E665" s="41"/>
      <c r="F665" s="41"/>
      <c r="G665" s="41"/>
      <c r="H665" s="41"/>
      <c r="I665" s="41"/>
    </row>
    <row r="666" spans="3:9" x14ac:dyDescent="0.25">
      <c r="C666" s="41"/>
      <c r="D666" s="41"/>
      <c r="E666" s="41"/>
      <c r="F666" s="41"/>
      <c r="G666" s="41"/>
      <c r="H666" s="41"/>
      <c r="I666" s="41"/>
    </row>
    <row r="667" spans="3:9" x14ac:dyDescent="0.25">
      <c r="C667" s="41"/>
      <c r="D667" s="41"/>
      <c r="E667" s="41"/>
      <c r="F667" s="41"/>
      <c r="G667" s="41"/>
      <c r="H667" s="41"/>
      <c r="I667" s="41"/>
    </row>
    <row r="668" spans="3:9" x14ac:dyDescent="0.25">
      <c r="C668" s="41"/>
      <c r="D668" s="41"/>
      <c r="E668" s="41"/>
      <c r="F668" s="41"/>
      <c r="G668" s="41"/>
      <c r="H668" s="41"/>
      <c r="I668" s="41"/>
    </row>
    <row r="669" spans="3:9" x14ac:dyDescent="0.25">
      <c r="C669" s="41"/>
      <c r="D669" s="41"/>
      <c r="E669" s="41"/>
      <c r="F669" s="41"/>
      <c r="G669" s="41"/>
      <c r="H669" s="41"/>
      <c r="I669" s="41"/>
    </row>
    <row r="670" spans="3:9" x14ac:dyDescent="0.25">
      <c r="C670" s="41"/>
      <c r="D670" s="41"/>
      <c r="E670" s="41"/>
      <c r="F670" s="41"/>
      <c r="G670" s="41"/>
      <c r="H670" s="41"/>
      <c r="I670" s="41"/>
    </row>
    <row r="671" spans="3:9" x14ac:dyDescent="0.25">
      <c r="C671" s="41"/>
      <c r="D671" s="41"/>
      <c r="E671" s="41"/>
      <c r="F671" s="41"/>
      <c r="G671" s="41"/>
      <c r="H671" s="41"/>
      <c r="I671" s="41"/>
    </row>
    <row r="672" spans="3:9" x14ac:dyDescent="0.25">
      <c r="C672" s="41"/>
      <c r="D672" s="41"/>
      <c r="E672" s="41"/>
      <c r="F672" s="41"/>
      <c r="G672" s="41"/>
      <c r="H672" s="41"/>
      <c r="I672" s="41"/>
    </row>
    <row r="673" spans="3:9" x14ac:dyDescent="0.25">
      <c r="C673" s="41"/>
      <c r="D673" s="41"/>
      <c r="E673" s="41"/>
      <c r="F673" s="41"/>
      <c r="G673" s="41"/>
      <c r="H673" s="41"/>
      <c r="I673" s="41"/>
    </row>
    <row r="674" spans="3:9" x14ac:dyDescent="0.25">
      <c r="C674" s="41"/>
      <c r="D674" s="41"/>
      <c r="E674" s="41"/>
      <c r="F674" s="41"/>
      <c r="G674" s="41"/>
      <c r="H674" s="41"/>
      <c r="I674" s="41"/>
    </row>
    <row r="675" spans="3:9" x14ac:dyDescent="0.25">
      <c r="C675" s="41"/>
      <c r="D675" s="41"/>
      <c r="E675" s="41"/>
      <c r="F675" s="41"/>
      <c r="G675" s="41"/>
      <c r="H675" s="41"/>
      <c r="I675" s="41"/>
    </row>
    <row r="676" spans="3:9" x14ac:dyDescent="0.25">
      <c r="C676" s="41"/>
      <c r="D676" s="41"/>
      <c r="E676" s="41"/>
      <c r="F676" s="41"/>
      <c r="G676" s="41"/>
      <c r="H676" s="41"/>
      <c r="I676" s="41"/>
    </row>
    <row r="677" spans="3:9" x14ac:dyDescent="0.25">
      <c r="C677" s="41"/>
      <c r="D677" s="41"/>
      <c r="E677" s="41"/>
      <c r="F677" s="41"/>
      <c r="G677" s="41"/>
      <c r="H677" s="41"/>
      <c r="I677" s="41"/>
    </row>
    <row r="678" spans="3:9" x14ac:dyDescent="0.25">
      <c r="C678" s="41"/>
      <c r="D678" s="41"/>
      <c r="E678" s="41"/>
      <c r="F678" s="41"/>
      <c r="G678" s="41"/>
      <c r="H678" s="41"/>
      <c r="I678" s="41"/>
    </row>
    <row r="679" spans="3:9" x14ac:dyDescent="0.25">
      <c r="C679" s="41"/>
      <c r="D679" s="41"/>
      <c r="E679" s="41"/>
      <c r="F679" s="41"/>
      <c r="G679" s="41"/>
      <c r="H679" s="41"/>
      <c r="I679" s="41"/>
    </row>
    <row r="680" spans="3:9" x14ac:dyDescent="0.25">
      <c r="C680" s="41"/>
      <c r="D680" s="41"/>
      <c r="E680" s="41"/>
      <c r="F680" s="41"/>
      <c r="G680" s="41"/>
      <c r="H680" s="41"/>
      <c r="I680" s="41"/>
    </row>
    <row r="681" spans="3:9" x14ac:dyDescent="0.25">
      <c r="C681" s="41"/>
      <c r="D681" s="41"/>
      <c r="E681" s="41"/>
      <c r="F681" s="41"/>
      <c r="G681" s="41"/>
      <c r="H681" s="41"/>
      <c r="I681" s="41"/>
    </row>
    <row r="682" spans="3:9" x14ac:dyDescent="0.25">
      <c r="C682" s="41"/>
      <c r="D682" s="41"/>
      <c r="E682" s="41"/>
      <c r="F682" s="41"/>
      <c r="G682" s="41"/>
      <c r="H682" s="41"/>
      <c r="I682" s="41"/>
    </row>
    <row r="683" spans="3:9" x14ac:dyDescent="0.25">
      <c r="C683" s="41"/>
      <c r="D683" s="41"/>
      <c r="E683" s="41"/>
      <c r="F683" s="41"/>
      <c r="G683" s="41"/>
      <c r="H683" s="41"/>
      <c r="I683" s="41"/>
    </row>
    <row r="684" spans="3:9" x14ac:dyDescent="0.25">
      <c r="C684" s="41"/>
      <c r="D684" s="41"/>
      <c r="E684" s="41"/>
      <c r="F684" s="41"/>
      <c r="G684" s="41"/>
      <c r="H684" s="41"/>
      <c r="I684" s="41"/>
    </row>
    <row r="685" spans="3:9" x14ac:dyDescent="0.25">
      <c r="C685" s="41"/>
      <c r="D685" s="41"/>
      <c r="E685" s="41"/>
      <c r="F685" s="41"/>
      <c r="G685" s="41"/>
      <c r="H685" s="41"/>
      <c r="I685" s="41"/>
    </row>
    <row r="686" spans="3:9" x14ac:dyDescent="0.25">
      <c r="C686" s="41"/>
      <c r="D686" s="41"/>
      <c r="E686" s="41"/>
      <c r="F686" s="41"/>
      <c r="G686" s="41"/>
      <c r="H686" s="41"/>
      <c r="I686" s="41"/>
    </row>
    <row r="687" spans="3:9" x14ac:dyDescent="0.25">
      <c r="C687" s="41"/>
      <c r="D687" s="41"/>
      <c r="E687" s="41"/>
      <c r="F687" s="41"/>
      <c r="G687" s="41"/>
      <c r="H687" s="41"/>
      <c r="I687" s="41"/>
    </row>
    <row r="688" spans="3:9" x14ac:dyDescent="0.25">
      <c r="C688" s="41"/>
      <c r="D688" s="41"/>
      <c r="E688" s="41"/>
      <c r="F688" s="41"/>
      <c r="G688" s="41"/>
      <c r="H688" s="41"/>
      <c r="I688" s="41"/>
    </row>
    <row r="689" spans="3:9" x14ac:dyDescent="0.25">
      <c r="C689" s="41"/>
      <c r="D689" s="41"/>
      <c r="E689" s="41"/>
      <c r="F689" s="41"/>
      <c r="G689" s="41"/>
      <c r="H689" s="41"/>
      <c r="I689" s="41"/>
    </row>
    <row r="690" spans="3:9" x14ac:dyDescent="0.25">
      <c r="C690" s="41"/>
      <c r="D690" s="41"/>
      <c r="E690" s="41"/>
      <c r="F690" s="41"/>
      <c r="G690" s="41"/>
      <c r="H690" s="41"/>
      <c r="I690" s="41"/>
    </row>
    <row r="691" spans="3:9" x14ac:dyDescent="0.25">
      <c r="C691" s="41"/>
      <c r="D691" s="41"/>
      <c r="E691" s="41"/>
      <c r="F691" s="41"/>
      <c r="G691" s="41"/>
      <c r="H691" s="41"/>
      <c r="I691" s="41"/>
    </row>
    <row r="692" spans="3:9" x14ac:dyDescent="0.25">
      <c r="C692" s="41"/>
      <c r="D692" s="41"/>
      <c r="E692" s="41"/>
      <c r="F692" s="41"/>
      <c r="G692" s="41"/>
      <c r="H692" s="41"/>
      <c r="I692" s="41"/>
    </row>
    <row r="693" spans="3:9" x14ac:dyDescent="0.25">
      <c r="C693" s="41"/>
      <c r="D693" s="41"/>
      <c r="E693" s="41"/>
      <c r="F693" s="41"/>
      <c r="G693" s="41"/>
      <c r="H693" s="41"/>
      <c r="I693" s="41"/>
    </row>
    <row r="694" spans="3:9" x14ac:dyDescent="0.25">
      <c r="C694" s="41"/>
      <c r="D694" s="41"/>
      <c r="E694" s="41"/>
      <c r="F694" s="41"/>
      <c r="G694" s="41"/>
      <c r="H694" s="41"/>
      <c r="I694" s="41"/>
    </row>
    <row r="695" spans="3:9" x14ac:dyDescent="0.25">
      <c r="C695" s="41"/>
      <c r="D695" s="41"/>
      <c r="E695" s="41"/>
      <c r="F695" s="41"/>
      <c r="G695" s="41"/>
      <c r="H695" s="41"/>
      <c r="I695" s="41"/>
    </row>
    <row r="696" spans="3:9" x14ac:dyDescent="0.25">
      <c r="C696" s="41"/>
      <c r="D696" s="41"/>
      <c r="E696" s="41"/>
      <c r="F696" s="41"/>
      <c r="G696" s="41"/>
      <c r="H696" s="41"/>
      <c r="I696" s="41"/>
    </row>
    <row r="697" spans="3:9" x14ac:dyDescent="0.25">
      <c r="C697" s="41"/>
      <c r="D697" s="41"/>
      <c r="E697" s="41"/>
      <c r="F697" s="41"/>
      <c r="G697" s="41"/>
      <c r="H697" s="41"/>
      <c r="I697" s="41"/>
    </row>
    <row r="698" spans="3:9" x14ac:dyDescent="0.25">
      <c r="C698" s="41"/>
      <c r="D698" s="41"/>
      <c r="E698" s="41"/>
      <c r="F698" s="41"/>
      <c r="G698" s="41"/>
      <c r="H698" s="41"/>
      <c r="I698" s="41"/>
    </row>
    <row r="699" spans="3:9" x14ac:dyDescent="0.25">
      <c r="C699" s="41"/>
      <c r="D699" s="41"/>
      <c r="E699" s="41"/>
      <c r="F699" s="41"/>
      <c r="G699" s="41"/>
      <c r="H699" s="41"/>
      <c r="I699" s="41"/>
    </row>
    <row r="700" spans="3:9" x14ac:dyDescent="0.25">
      <c r="C700" s="41"/>
      <c r="D700" s="41"/>
      <c r="E700" s="41"/>
      <c r="F700" s="41"/>
      <c r="G700" s="41"/>
      <c r="H700" s="41"/>
      <c r="I700" s="41"/>
    </row>
    <row r="701" spans="3:9" x14ac:dyDescent="0.25">
      <c r="C701" s="41"/>
      <c r="D701" s="41"/>
      <c r="E701" s="41"/>
      <c r="F701" s="41"/>
      <c r="G701" s="41"/>
      <c r="H701" s="41"/>
      <c r="I701" s="41"/>
    </row>
    <row r="702" spans="3:9" x14ac:dyDescent="0.25">
      <c r="C702" s="41"/>
      <c r="D702" s="41"/>
      <c r="E702" s="41"/>
      <c r="F702" s="41"/>
      <c r="G702" s="41"/>
      <c r="H702" s="41"/>
      <c r="I702" s="41"/>
    </row>
    <row r="703" spans="3:9" x14ac:dyDescent="0.25">
      <c r="C703" s="41"/>
      <c r="D703" s="41"/>
      <c r="E703" s="41"/>
      <c r="F703" s="41"/>
      <c r="G703" s="41"/>
      <c r="H703" s="41"/>
      <c r="I703" s="41"/>
    </row>
    <row r="704" spans="3:9" x14ac:dyDescent="0.25">
      <c r="C704" s="41"/>
      <c r="D704" s="41"/>
      <c r="E704" s="41"/>
      <c r="F704" s="41"/>
      <c r="G704" s="41"/>
      <c r="H704" s="41"/>
      <c r="I704" s="41"/>
    </row>
    <row r="705" spans="3:9" x14ac:dyDescent="0.25">
      <c r="C705" s="41"/>
      <c r="D705" s="41"/>
      <c r="E705" s="41"/>
      <c r="F705" s="41"/>
      <c r="G705" s="41"/>
      <c r="H705" s="41"/>
      <c r="I705" s="41"/>
    </row>
    <row r="706" spans="3:9" x14ac:dyDescent="0.25">
      <c r="C706" s="41"/>
      <c r="D706" s="41"/>
      <c r="E706" s="41"/>
      <c r="F706" s="41"/>
      <c r="G706" s="41"/>
      <c r="H706" s="41"/>
      <c r="I706" s="41"/>
    </row>
    <row r="707" spans="3:9" x14ac:dyDescent="0.25">
      <c r="C707" s="41"/>
      <c r="D707" s="41"/>
      <c r="E707" s="41"/>
      <c r="F707" s="41"/>
      <c r="G707" s="41"/>
      <c r="H707" s="41"/>
      <c r="I707" s="41"/>
    </row>
    <row r="708" spans="3:9" x14ac:dyDescent="0.25">
      <c r="C708" s="41"/>
      <c r="D708" s="41"/>
      <c r="E708" s="41"/>
      <c r="F708" s="41"/>
      <c r="G708" s="41"/>
      <c r="H708" s="41"/>
      <c r="I708" s="41"/>
    </row>
    <row r="709" spans="3:9" x14ac:dyDescent="0.25">
      <c r="C709" s="41"/>
      <c r="D709" s="41"/>
      <c r="E709" s="41"/>
      <c r="F709" s="41"/>
      <c r="G709" s="41"/>
      <c r="H709" s="41"/>
      <c r="I709" s="41"/>
    </row>
    <row r="710" spans="3:9" x14ac:dyDescent="0.25">
      <c r="C710" s="41"/>
      <c r="D710" s="41"/>
      <c r="E710" s="41"/>
      <c r="F710" s="41"/>
      <c r="G710" s="41"/>
      <c r="H710" s="41"/>
      <c r="I710" s="41"/>
    </row>
    <row r="711" spans="3:9" x14ac:dyDescent="0.25">
      <c r="C711" s="41"/>
      <c r="D711" s="41"/>
      <c r="E711" s="41"/>
      <c r="F711" s="41"/>
      <c r="G711" s="41"/>
      <c r="H711" s="41"/>
      <c r="I711" s="41"/>
    </row>
    <row r="712" spans="3:9" x14ac:dyDescent="0.25">
      <c r="C712" s="41"/>
      <c r="D712" s="41"/>
      <c r="E712" s="41"/>
      <c r="F712" s="41"/>
      <c r="G712" s="41"/>
      <c r="H712" s="41"/>
      <c r="I712" s="41"/>
    </row>
    <row r="713" spans="3:9" x14ac:dyDescent="0.25">
      <c r="C713" s="41"/>
      <c r="D713" s="41"/>
      <c r="E713" s="41"/>
      <c r="F713" s="41"/>
      <c r="G713" s="41"/>
      <c r="H713" s="41"/>
      <c r="I713" s="41"/>
    </row>
    <row r="714" spans="3:9" x14ac:dyDescent="0.25">
      <c r="C714" s="41"/>
      <c r="D714" s="41"/>
      <c r="E714" s="41"/>
      <c r="F714" s="41"/>
      <c r="G714" s="41"/>
      <c r="H714" s="41"/>
      <c r="I714" s="41"/>
    </row>
    <row r="715" spans="3:9" x14ac:dyDescent="0.25">
      <c r="C715" s="41"/>
      <c r="D715" s="41"/>
      <c r="E715" s="41"/>
      <c r="F715" s="41"/>
      <c r="G715" s="41"/>
      <c r="H715" s="41"/>
      <c r="I715" s="41"/>
    </row>
    <row r="716" spans="3:9" x14ac:dyDescent="0.25">
      <c r="C716" s="41"/>
      <c r="D716" s="41"/>
      <c r="E716" s="41"/>
      <c r="F716" s="41"/>
      <c r="G716" s="41"/>
      <c r="H716" s="41"/>
      <c r="I716" s="41"/>
    </row>
    <row r="717" spans="3:9" x14ac:dyDescent="0.25">
      <c r="C717" s="41"/>
      <c r="D717" s="41"/>
      <c r="E717" s="41"/>
      <c r="F717" s="41"/>
      <c r="G717" s="41"/>
      <c r="H717" s="41"/>
      <c r="I717" s="41"/>
    </row>
    <row r="718" spans="3:9" x14ac:dyDescent="0.25">
      <c r="C718" s="41"/>
      <c r="D718" s="41"/>
      <c r="E718" s="41"/>
      <c r="F718" s="41"/>
      <c r="G718" s="41"/>
      <c r="H718" s="41"/>
      <c r="I718" s="41"/>
    </row>
    <row r="719" spans="3:9" x14ac:dyDescent="0.25">
      <c r="C719" s="41"/>
      <c r="D719" s="41"/>
      <c r="E719" s="41"/>
      <c r="F719" s="41"/>
      <c r="G719" s="41"/>
      <c r="H719" s="41"/>
      <c r="I719" s="41"/>
    </row>
    <row r="720" spans="3:9" x14ac:dyDescent="0.25">
      <c r="C720" s="41"/>
      <c r="D720" s="41"/>
      <c r="E720" s="41"/>
      <c r="F720" s="41"/>
      <c r="G720" s="41"/>
      <c r="H720" s="41"/>
      <c r="I720" s="41"/>
    </row>
    <row r="721" spans="3:9" x14ac:dyDescent="0.25">
      <c r="C721" s="41"/>
      <c r="D721" s="41"/>
      <c r="E721" s="41"/>
      <c r="F721" s="41"/>
      <c r="G721" s="41"/>
      <c r="H721" s="41"/>
      <c r="I721" s="41"/>
    </row>
    <row r="722" spans="3:9" x14ac:dyDescent="0.25">
      <c r="C722" s="41"/>
      <c r="D722" s="41"/>
      <c r="E722" s="41"/>
      <c r="F722" s="41"/>
      <c r="G722" s="41"/>
      <c r="H722" s="41"/>
      <c r="I722" s="41"/>
    </row>
    <row r="723" spans="3:9" x14ac:dyDescent="0.25">
      <c r="C723" s="41"/>
      <c r="D723" s="41"/>
      <c r="E723" s="41"/>
      <c r="F723" s="41"/>
      <c r="G723" s="41"/>
      <c r="H723" s="41"/>
      <c r="I723" s="41"/>
    </row>
    <row r="724" spans="3:9" x14ac:dyDescent="0.25">
      <c r="C724" s="41"/>
      <c r="D724" s="41"/>
      <c r="E724" s="41"/>
      <c r="F724" s="41"/>
      <c r="G724" s="41"/>
      <c r="H724" s="41"/>
      <c r="I724" s="41"/>
    </row>
    <row r="725" spans="3:9" x14ac:dyDescent="0.25">
      <c r="C725" s="41"/>
      <c r="D725" s="41"/>
      <c r="E725" s="41"/>
      <c r="F725" s="41"/>
      <c r="G725" s="41"/>
      <c r="H725" s="41"/>
      <c r="I725" s="41"/>
    </row>
    <row r="726" spans="3:9" x14ac:dyDescent="0.25">
      <c r="C726" s="41"/>
      <c r="D726" s="41"/>
      <c r="E726" s="41"/>
      <c r="F726" s="41"/>
      <c r="G726" s="41"/>
      <c r="H726" s="41"/>
      <c r="I726" s="41"/>
    </row>
    <row r="727" spans="3:9" x14ac:dyDescent="0.25">
      <c r="C727" s="41"/>
      <c r="D727" s="41"/>
      <c r="E727" s="41"/>
      <c r="F727" s="41"/>
      <c r="G727" s="41"/>
      <c r="H727" s="41"/>
      <c r="I727" s="41"/>
    </row>
    <row r="728" spans="3:9" x14ac:dyDescent="0.25">
      <c r="C728" s="41"/>
      <c r="D728" s="41"/>
      <c r="E728" s="41"/>
      <c r="F728" s="41"/>
      <c r="G728" s="41"/>
      <c r="H728" s="41"/>
      <c r="I728" s="41"/>
    </row>
    <row r="729" spans="3:9" x14ac:dyDescent="0.25">
      <c r="C729" s="41"/>
      <c r="D729" s="41"/>
      <c r="E729" s="41"/>
      <c r="F729" s="41"/>
      <c r="G729" s="41"/>
      <c r="H729" s="41"/>
      <c r="I729" s="41"/>
    </row>
    <row r="730" spans="3:9" x14ac:dyDescent="0.25">
      <c r="C730" s="41"/>
      <c r="D730" s="41"/>
      <c r="E730" s="41"/>
      <c r="F730" s="41"/>
      <c r="G730" s="41"/>
      <c r="H730" s="41"/>
      <c r="I730" s="41"/>
    </row>
    <row r="731" spans="3:9" x14ac:dyDescent="0.25">
      <c r="C731" s="41"/>
      <c r="D731" s="41"/>
      <c r="E731" s="41"/>
      <c r="F731" s="41"/>
      <c r="G731" s="41"/>
      <c r="H731" s="41"/>
      <c r="I731" s="41"/>
    </row>
    <row r="732" spans="3:9" x14ac:dyDescent="0.25">
      <c r="C732" s="41"/>
      <c r="D732" s="41"/>
      <c r="E732" s="41"/>
      <c r="F732" s="41"/>
      <c r="G732" s="41"/>
      <c r="H732" s="41"/>
      <c r="I732" s="41"/>
    </row>
    <row r="733" spans="3:9" x14ac:dyDescent="0.25">
      <c r="C733" s="41"/>
      <c r="D733" s="41"/>
      <c r="E733" s="41"/>
      <c r="F733" s="41"/>
      <c r="G733" s="41"/>
      <c r="H733" s="41"/>
      <c r="I733" s="41"/>
    </row>
    <row r="734" spans="3:9" x14ac:dyDescent="0.25">
      <c r="C734" s="41"/>
      <c r="D734" s="41"/>
      <c r="E734" s="41"/>
      <c r="F734" s="41"/>
      <c r="G734" s="41"/>
      <c r="H734" s="41"/>
      <c r="I734" s="41"/>
    </row>
    <row r="735" spans="3:9" x14ac:dyDescent="0.25">
      <c r="C735" s="41"/>
      <c r="D735" s="41"/>
      <c r="E735" s="41"/>
      <c r="F735" s="41"/>
      <c r="G735" s="41"/>
      <c r="H735" s="41"/>
      <c r="I735" s="41"/>
    </row>
    <row r="736" spans="3:9" x14ac:dyDescent="0.25">
      <c r="C736" s="41"/>
      <c r="D736" s="41"/>
      <c r="E736" s="41"/>
      <c r="F736" s="41"/>
      <c r="G736" s="41"/>
      <c r="H736" s="41"/>
      <c r="I736" s="41"/>
    </row>
    <row r="737" spans="3:9" x14ac:dyDescent="0.25">
      <c r="C737" s="41"/>
      <c r="D737" s="41"/>
      <c r="E737" s="41"/>
      <c r="F737" s="41"/>
      <c r="G737" s="41"/>
      <c r="H737" s="41"/>
      <c r="I737" s="41"/>
    </row>
    <row r="738" spans="3:9" x14ac:dyDescent="0.25">
      <c r="C738" s="41"/>
      <c r="D738" s="41"/>
      <c r="E738" s="41"/>
      <c r="F738" s="41"/>
      <c r="G738" s="41"/>
      <c r="H738" s="41"/>
      <c r="I738" s="41"/>
    </row>
    <row r="739" spans="3:9" x14ac:dyDescent="0.25">
      <c r="C739" s="41"/>
      <c r="D739" s="41"/>
      <c r="E739" s="41"/>
      <c r="F739" s="41"/>
      <c r="G739" s="41"/>
      <c r="H739" s="41"/>
      <c r="I739" s="41"/>
    </row>
    <row r="740" spans="3:9" x14ac:dyDescent="0.25">
      <c r="C740" s="41"/>
      <c r="D740" s="41"/>
      <c r="E740" s="41"/>
      <c r="F740" s="41"/>
      <c r="G740" s="41"/>
      <c r="H740" s="41"/>
      <c r="I740" s="41"/>
    </row>
    <row r="741" spans="3:9" x14ac:dyDescent="0.25">
      <c r="C741" s="41"/>
      <c r="D741" s="41"/>
      <c r="E741" s="41"/>
      <c r="F741" s="41"/>
      <c r="G741" s="41"/>
      <c r="H741" s="41"/>
      <c r="I741" s="41"/>
    </row>
    <row r="742" spans="3:9" x14ac:dyDescent="0.25">
      <c r="C742" s="41"/>
      <c r="D742" s="41"/>
      <c r="E742" s="41"/>
      <c r="F742" s="41"/>
      <c r="G742" s="41"/>
      <c r="H742" s="41"/>
      <c r="I742" s="41"/>
    </row>
    <row r="743" spans="3:9" x14ac:dyDescent="0.25">
      <c r="C743" s="41"/>
      <c r="D743" s="41"/>
      <c r="E743" s="41"/>
      <c r="F743" s="41"/>
      <c r="G743" s="41"/>
      <c r="H743" s="41"/>
      <c r="I743" s="41"/>
    </row>
    <row r="744" spans="3:9" x14ac:dyDescent="0.25">
      <c r="C744" s="41"/>
      <c r="D744" s="41"/>
      <c r="E744" s="41"/>
      <c r="F744" s="41"/>
      <c r="G744" s="41"/>
      <c r="H744" s="41"/>
      <c r="I744" s="41"/>
    </row>
    <row r="745" spans="3:9" x14ac:dyDescent="0.25">
      <c r="C745" s="41"/>
      <c r="D745" s="41"/>
      <c r="E745" s="41"/>
      <c r="F745" s="41"/>
      <c r="G745" s="41"/>
      <c r="H745" s="41"/>
      <c r="I745" s="41"/>
    </row>
    <row r="746" spans="3:9" x14ac:dyDescent="0.25">
      <c r="C746" s="41"/>
      <c r="D746" s="41"/>
      <c r="E746" s="41"/>
      <c r="F746" s="41"/>
      <c r="G746" s="41"/>
      <c r="H746" s="41"/>
      <c r="I746" s="41"/>
    </row>
    <row r="747" spans="3:9" x14ac:dyDescent="0.25">
      <c r="C747" s="41"/>
      <c r="D747" s="41"/>
      <c r="E747" s="41"/>
      <c r="F747" s="41"/>
      <c r="G747" s="41"/>
      <c r="H747" s="41"/>
      <c r="I747" s="41"/>
    </row>
    <row r="748" spans="3:9" x14ac:dyDescent="0.25">
      <c r="C748" s="41"/>
      <c r="D748" s="41"/>
      <c r="E748" s="41"/>
      <c r="F748" s="41"/>
      <c r="G748" s="41"/>
      <c r="H748" s="41"/>
      <c r="I748" s="41"/>
    </row>
    <row r="749" spans="3:9" x14ac:dyDescent="0.25">
      <c r="C749" s="41"/>
      <c r="D749" s="41"/>
      <c r="E749" s="41"/>
      <c r="F749" s="41"/>
      <c r="G749" s="41"/>
      <c r="H749" s="41"/>
      <c r="I749" s="41"/>
    </row>
    <row r="750" spans="3:9" x14ac:dyDescent="0.25">
      <c r="C750" s="41"/>
      <c r="D750" s="41"/>
      <c r="E750" s="41"/>
      <c r="F750" s="41"/>
      <c r="G750" s="41"/>
      <c r="H750" s="41"/>
      <c r="I750" s="41"/>
    </row>
    <row r="751" spans="3:9" x14ac:dyDescent="0.25">
      <c r="C751" s="41"/>
      <c r="D751" s="41"/>
      <c r="E751" s="41"/>
      <c r="F751" s="41"/>
      <c r="G751" s="41"/>
      <c r="H751" s="41"/>
      <c r="I751" s="41"/>
    </row>
    <row r="752" spans="3:9" x14ac:dyDescent="0.25">
      <c r="C752" s="41"/>
      <c r="D752" s="41"/>
      <c r="E752" s="41"/>
      <c r="F752" s="41"/>
      <c r="G752" s="41"/>
      <c r="H752" s="41"/>
      <c r="I752" s="41"/>
    </row>
    <row r="753" spans="3:9" x14ac:dyDescent="0.25">
      <c r="C753" s="41"/>
      <c r="D753" s="41"/>
      <c r="E753" s="41"/>
      <c r="F753" s="41"/>
      <c r="G753" s="41"/>
      <c r="H753" s="41"/>
      <c r="I753" s="41"/>
    </row>
    <row r="754" spans="3:9" x14ac:dyDescent="0.25">
      <c r="C754" s="41"/>
      <c r="D754" s="41"/>
      <c r="E754" s="41"/>
      <c r="F754" s="41"/>
      <c r="G754" s="41"/>
      <c r="H754" s="41"/>
      <c r="I754" s="41"/>
    </row>
    <row r="755" spans="3:9" x14ac:dyDescent="0.25">
      <c r="C755" s="41"/>
      <c r="D755" s="41"/>
      <c r="E755" s="41"/>
      <c r="F755" s="41"/>
      <c r="G755" s="41"/>
      <c r="H755" s="41"/>
      <c r="I755" s="41"/>
    </row>
    <row r="756" spans="3:9" x14ac:dyDescent="0.25">
      <c r="C756" s="41"/>
      <c r="D756" s="41"/>
      <c r="E756" s="41"/>
      <c r="F756" s="41"/>
      <c r="G756" s="41"/>
      <c r="H756" s="41"/>
      <c r="I756" s="41"/>
    </row>
    <row r="757" spans="3:9" x14ac:dyDescent="0.25">
      <c r="C757" s="41"/>
      <c r="D757" s="41"/>
      <c r="E757" s="41"/>
      <c r="F757" s="41"/>
      <c r="G757" s="41"/>
      <c r="H757" s="41"/>
      <c r="I757" s="41"/>
    </row>
    <row r="758" spans="3:9" x14ac:dyDescent="0.25">
      <c r="C758" s="41"/>
      <c r="D758" s="41"/>
      <c r="E758" s="41"/>
      <c r="F758" s="41"/>
      <c r="G758" s="41"/>
      <c r="H758" s="41"/>
      <c r="I758" s="41"/>
    </row>
    <row r="759" spans="3:9" x14ac:dyDescent="0.25">
      <c r="C759" s="41"/>
      <c r="D759" s="41"/>
      <c r="E759" s="41"/>
      <c r="F759" s="41"/>
      <c r="G759" s="41"/>
      <c r="H759" s="41"/>
      <c r="I759" s="41"/>
    </row>
    <row r="760" spans="3:9" x14ac:dyDescent="0.25">
      <c r="C760" s="41"/>
      <c r="D760" s="41"/>
      <c r="E760" s="41"/>
      <c r="F760" s="41"/>
      <c r="G760" s="41"/>
      <c r="H760" s="41"/>
      <c r="I760" s="41"/>
    </row>
    <row r="761" spans="3:9" x14ac:dyDescent="0.25">
      <c r="C761" s="41"/>
      <c r="D761" s="41"/>
      <c r="E761" s="41"/>
      <c r="F761" s="41"/>
      <c r="G761" s="41"/>
      <c r="H761" s="41"/>
      <c r="I761" s="41"/>
    </row>
    <row r="762" spans="3:9" x14ac:dyDescent="0.25">
      <c r="C762" s="41"/>
      <c r="D762" s="41"/>
      <c r="E762" s="41"/>
      <c r="F762" s="41"/>
      <c r="G762" s="41"/>
      <c r="H762" s="41"/>
      <c r="I762" s="41"/>
    </row>
    <row r="763" spans="3:9" x14ac:dyDescent="0.25">
      <c r="C763" s="41"/>
      <c r="D763" s="41"/>
      <c r="E763" s="41"/>
      <c r="F763" s="41"/>
      <c r="G763" s="41"/>
      <c r="H763" s="41"/>
      <c r="I763" s="41"/>
    </row>
    <row r="764" spans="3:9" x14ac:dyDescent="0.25">
      <c r="C764" s="41"/>
      <c r="D764" s="41"/>
      <c r="E764" s="41"/>
      <c r="F764" s="41"/>
      <c r="G764" s="41"/>
      <c r="H764" s="41"/>
      <c r="I764" s="41"/>
    </row>
    <row r="765" spans="3:9" x14ac:dyDescent="0.25">
      <c r="C765" s="41"/>
      <c r="D765" s="41"/>
      <c r="E765" s="41"/>
      <c r="F765" s="41"/>
      <c r="G765" s="41"/>
      <c r="H765" s="41"/>
      <c r="I765" s="41"/>
    </row>
    <row r="766" spans="3:9" x14ac:dyDescent="0.25">
      <c r="C766" s="41"/>
      <c r="D766" s="41"/>
      <c r="E766" s="41"/>
      <c r="F766" s="41"/>
      <c r="G766" s="41"/>
      <c r="H766" s="41"/>
      <c r="I766" s="41"/>
    </row>
    <row r="767" spans="3:9" x14ac:dyDescent="0.25">
      <c r="C767" s="41"/>
      <c r="D767" s="41"/>
      <c r="E767" s="41"/>
      <c r="F767" s="41"/>
      <c r="G767" s="41"/>
      <c r="H767" s="41"/>
      <c r="I767" s="41"/>
    </row>
    <row r="768" spans="3:9" x14ac:dyDescent="0.25">
      <c r="C768" s="41"/>
      <c r="D768" s="41"/>
      <c r="E768" s="41"/>
      <c r="F768" s="41"/>
      <c r="G768" s="41"/>
      <c r="H768" s="41"/>
      <c r="I768" s="41"/>
    </row>
    <row r="769" spans="3:9" x14ac:dyDescent="0.25">
      <c r="C769" s="41"/>
      <c r="D769" s="41"/>
      <c r="E769" s="41"/>
      <c r="F769" s="41"/>
      <c r="G769" s="41"/>
      <c r="H769" s="41"/>
      <c r="I769" s="41"/>
    </row>
    <row r="770" spans="3:9" x14ac:dyDescent="0.25">
      <c r="C770" s="41"/>
      <c r="D770" s="41"/>
      <c r="E770" s="41"/>
      <c r="F770" s="41"/>
      <c r="G770" s="41"/>
      <c r="H770" s="41"/>
      <c r="I770" s="41"/>
    </row>
    <row r="771" spans="3:9" x14ac:dyDescent="0.25">
      <c r="C771" s="41"/>
      <c r="D771" s="41"/>
      <c r="E771" s="41"/>
      <c r="F771" s="41"/>
      <c r="G771" s="41"/>
      <c r="H771" s="41"/>
      <c r="I771" s="41"/>
    </row>
    <row r="772" spans="3:9" x14ac:dyDescent="0.25">
      <c r="C772" s="41"/>
      <c r="D772" s="41"/>
      <c r="E772" s="41"/>
      <c r="F772" s="41"/>
      <c r="G772" s="41"/>
      <c r="H772" s="41"/>
      <c r="I772" s="41"/>
    </row>
    <row r="773" spans="3:9" x14ac:dyDescent="0.25">
      <c r="C773" s="41"/>
      <c r="D773" s="41"/>
      <c r="E773" s="41"/>
      <c r="F773" s="41"/>
      <c r="G773" s="41"/>
      <c r="H773" s="41"/>
      <c r="I773" s="41"/>
    </row>
    <row r="774" spans="3:9" x14ac:dyDescent="0.25">
      <c r="C774" s="41"/>
      <c r="D774" s="41"/>
      <c r="E774" s="41"/>
      <c r="F774" s="41"/>
      <c r="G774" s="41"/>
      <c r="H774" s="41"/>
      <c r="I774" s="41"/>
    </row>
    <row r="775" spans="3:9" x14ac:dyDescent="0.25">
      <c r="C775" s="41"/>
      <c r="D775" s="41"/>
      <c r="E775" s="41"/>
      <c r="F775" s="41"/>
      <c r="G775" s="41"/>
      <c r="H775" s="41"/>
      <c r="I775" s="41"/>
    </row>
    <row r="776" spans="3:9" x14ac:dyDescent="0.25">
      <c r="C776" s="41"/>
      <c r="D776" s="41"/>
      <c r="E776" s="41"/>
      <c r="F776" s="41"/>
      <c r="G776" s="41"/>
      <c r="H776" s="41"/>
      <c r="I776" s="41"/>
    </row>
    <row r="777" spans="3:9" x14ac:dyDescent="0.25">
      <c r="C777" s="41"/>
      <c r="D777" s="41"/>
      <c r="E777" s="41"/>
      <c r="F777" s="41"/>
      <c r="G777" s="41"/>
      <c r="H777" s="41"/>
      <c r="I777" s="41"/>
    </row>
    <row r="778" spans="3:9" x14ac:dyDescent="0.25">
      <c r="C778" s="41"/>
      <c r="D778" s="41"/>
      <c r="E778" s="41"/>
      <c r="F778" s="41"/>
      <c r="G778" s="41"/>
      <c r="H778" s="41"/>
      <c r="I778" s="41"/>
    </row>
    <row r="779" spans="3:9" x14ac:dyDescent="0.25">
      <c r="C779" s="41"/>
      <c r="D779" s="41"/>
      <c r="E779" s="41"/>
      <c r="F779" s="41"/>
      <c r="G779" s="41"/>
      <c r="H779" s="41"/>
      <c r="I779" s="41"/>
    </row>
    <row r="780" spans="3:9" x14ac:dyDescent="0.25">
      <c r="C780" s="41"/>
      <c r="D780" s="41"/>
      <c r="E780" s="41"/>
      <c r="F780" s="41"/>
      <c r="G780" s="41"/>
      <c r="H780" s="41"/>
      <c r="I780" s="41"/>
    </row>
    <row r="781" spans="3:9" x14ac:dyDescent="0.25">
      <c r="C781" s="41"/>
      <c r="D781" s="41"/>
      <c r="E781" s="41"/>
      <c r="F781" s="41"/>
      <c r="G781" s="41"/>
      <c r="H781" s="41"/>
      <c r="I781" s="41"/>
    </row>
    <row r="782" spans="3:9" x14ac:dyDescent="0.25">
      <c r="C782" s="41"/>
      <c r="D782" s="41"/>
      <c r="E782" s="41"/>
      <c r="F782" s="41"/>
      <c r="G782" s="41"/>
      <c r="H782" s="41"/>
      <c r="I782" s="41"/>
    </row>
    <row r="783" spans="3:9" x14ac:dyDescent="0.25">
      <c r="C783" s="41"/>
      <c r="D783" s="41"/>
      <c r="E783" s="41"/>
      <c r="F783" s="41"/>
      <c r="G783" s="41"/>
      <c r="H783" s="41"/>
      <c r="I783" s="41"/>
    </row>
    <row r="784" spans="3:9" x14ac:dyDescent="0.25">
      <c r="C784" s="41"/>
      <c r="D784" s="41"/>
      <c r="E784" s="41"/>
      <c r="F784" s="41"/>
      <c r="G784" s="41"/>
      <c r="H784" s="41"/>
      <c r="I784" s="41"/>
    </row>
  </sheetData>
  <pageMargins left="0.93" right="0.75" top="1" bottom="1" header="0.5" footer="0.5"/>
  <pageSetup scale="83" orientation="landscape" r:id="rId1"/>
  <headerFooter alignWithMargins="0">
    <oddFooter>&amp;RAppendix B 
Page 3 of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782"/>
  <sheetViews>
    <sheetView zoomScale="75" workbookViewId="0">
      <selection activeCell="E40" sqref="E40"/>
    </sheetView>
  </sheetViews>
  <sheetFormatPr defaultColWidth="8.83203125" defaultRowHeight="15.75" x14ac:dyDescent="0.25"/>
  <cols>
    <col min="1" max="1" width="18" style="40" customWidth="1"/>
    <col min="2" max="2" width="16.1640625" style="29" customWidth="1"/>
    <col min="3" max="3" width="16.33203125" style="29" customWidth="1"/>
    <col min="4" max="4" width="17.83203125" style="29" customWidth="1"/>
    <col min="5" max="5" width="17.33203125" style="8" customWidth="1"/>
    <col min="6" max="6" width="16.5" style="8" customWidth="1"/>
    <col min="7" max="7" width="19.83203125" style="8" customWidth="1"/>
    <col min="8" max="8" width="26.6640625" style="8" customWidth="1"/>
    <col min="9" max="9" width="16" style="191" customWidth="1"/>
    <col min="10" max="10" width="21" style="8" customWidth="1"/>
    <col min="11" max="11" width="15.83203125" style="8" customWidth="1"/>
    <col min="12" max="12" width="14.6640625" style="8" customWidth="1"/>
    <col min="13" max="13" width="15.5" style="8" customWidth="1"/>
    <col min="14" max="16384" width="8.83203125" style="8"/>
  </cols>
  <sheetData>
    <row r="1" spans="1:13" s="6" customFormat="1" x14ac:dyDescent="0.25">
      <c r="A1" s="2" t="s">
        <v>123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6" customFormat="1" x14ac:dyDescent="0.25">
      <c r="A2" s="1" t="s">
        <v>122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x14ac:dyDescent="0.25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x14ac:dyDescent="0.25">
      <c r="A4" s="2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6" customFormat="1" x14ac:dyDescent="0.25">
      <c r="A5" s="1" t="s">
        <v>243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8" spans="1:13" s="6" customFormat="1" ht="31.5" x14ac:dyDescent="0.25">
      <c r="A8" s="80"/>
      <c r="B8" s="82" t="s">
        <v>181</v>
      </c>
      <c r="C8" s="82" t="s">
        <v>127</v>
      </c>
      <c r="D8" s="82" t="s">
        <v>28</v>
      </c>
      <c r="E8" s="82" t="s">
        <v>30</v>
      </c>
      <c r="F8" s="82" t="s">
        <v>126</v>
      </c>
      <c r="G8" s="82" t="s">
        <v>125</v>
      </c>
      <c r="H8" s="82" t="s">
        <v>209</v>
      </c>
      <c r="I8" s="82" t="s">
        <v>220</v>
      </c>
      <c r="J8" s="82" t="s">
        <v>210</v>
      </c>
      <c r="K8" s="82" t="s">
        <v>206</v>
      </c>
      <c r="L8" s="82" t="s">
        <v>119</v>
      </c>
      <c r="M8" s="82" t="s">
        <v>124</v>
      </c>
    </row>
    <row r="9" spans="1:13" ht="27" customHeight="1" x14ac:dyDescent="0.25">
      <c r="A9" s="9" t="s">
        <v>244</v>
      </c>
      <c r="B9" s="11"/>
      <c r="C9" s="11"/>
      <c r="D9" s="11"/>
      <c r="E9" s="11"/>
      <c r="F9" s="11"/>
      <c r="G9" s="47"/>
      <c r="H9" s="47"/>
      <c r="I9" s="47"/>
      <c r="J9" s="11"/>
      <c r="K9" s="11"/>
      <c r="L9" s="12"/>
      <c r="M9" s="48"/>
    </row>
    <row r="10" spans="1:13" x14ac:dyDescent="0.25">
      <c r="A10" s="14"/>
      <c r="B10" s="8"/>
      <c r="C10" s="8"/>
      <c r="D10" s="8"/>
      <c r="G10" s="49"/>
      <c r="H10" s="49"/>
      <c r="I10" s="49"/>
      <c r="M10" s="15"/>
    </row>
    <row r="11" spans="1:13" x14ac:dyDescent="0.25">
      <c r="A11" s="16" t="s">
        <v>1</v>
      </c>
      <c r="B11" s="8">
        <v>3</v>
      </c>
      <c r="C11" s="50">
        <v>0</v>
      </c>
      <c r="D11" s="50">
        <v>58</v>
      </c>
      <c r="E11" s="50">
        <v>29</v>
      </c>
      <c r="F11" s="50">
        <v>0</v>
      </c>
      <c r="G11" s="51">
        <v>89</v>
      </c>
      <c r="H11" s="51">
        <v>3023</v>
      </c>
      <c r="I11" s="52">
        <v>2969</v>
      </c>
      <c r="J11" s="52">
        <v>2969</v>
      </c>
      <c r="K11" s="52">
        <v>2969</v>
      </c>
      <c r="L11" s="53">
        <v>0</v>
      </c>
      <c r="M11" s="15">
        <v>0</v>
      </c>
    </row>
    <row r="12" spans="1:13" x14ac:dyDescent="0.25">
      <c r="A12" s="16" t="s">
        <v>2</v>
      </c>
      <c r="B12" s="8">
        <v>8</v>
      </c>
      <c r="C12" s="50">
        <v>0</v>
      </c>
      <c r="D12" s="50">
        <v>64</v>
      </c>
      <c r="E12" s="50">
        <v>22</v>
      </c>
      <c r="F12" s="50">
        <v>0</v>
      </c>
      <c r="G12" s="51">
        <v>256</v>
      </c>
      <c r="H12" s="51">
        <v>2965</v>
      </c>
      <c r="I12" s="52">
        <v>2846</v>
      </c>
      <c r="J12" s="52">
        <v>2846</v>
      </c>
      <c r="K12" s="52">
        <v>2846</v>
      </c>
      <c r="L12" s="53">
        <v>0</v>
      </c>
      <c r="M12" s="15">
        <v>0</v>
      </c>
    </row>
    <row r="13" spans="1:13" x14ac:dyDescent="0.25">
      <c r="A13" s="24" t="s">
        <v>3</v>
      </c>
      <c r="B13" s="8">
        <v>8</v>
      </c>
      <c r="C13" s="50">
        <v>0</v>
      </c>
      <c r="D13" s="50">
        <v>58</v>
      </c>
      <c r="E13" s="50">
        <v>41</v>
      </c>
      <c r="F13" s="50">
        <v>0</v>
      </c>
      <c r="G13" s="51">
        <v>450</v>
      </c>
      <c r="H13" s="51">
        <v>2730</v>
      </c>
      <c r="I13" s="52">
        <v>3040</v>
      </c>
      <c r="J13" s="52">
        <v>3040</v>
      </c>
      <c r="K13" s="52">
        <v>3040</v>
      </c>
      <c r="L13" s="53">
        <v>0</v>
      </c>
      <c r="M13" s="15">
        <v>0</v>
      </c>
    </row>
    <row r="14" spans="1:13" x14ac:dyDescent="0.25">
      <c r="A14" s="24" t="s">
        <v>4</v>
      </c>
      <c r="B14" s="8">
        <v>5</v>
      </c>
      <c r="C14" s="50">
        <v>0</v>
      </c>
      <c r="D14" s="50">
        <v>66</v>
      </c>
      <c r="E14" s="54">
        <v>38</v>
      </c>
      <c r="F14" s="54">
        <v>0</v>
      </c>
      <c r="G14" s="55">
        <v>262</v>
      </c>
      <c r="H14" s="55">
        <v>3042</v>
      </c>
      <c r="I14" s="52">
        <v>3225</v>
      </c>
      <c r="J14" s="52">
        <v>3225</v>
      </c>
      <c r="K14" s="52">
        <v>3225</v>
      </c>
      <c r="L14" s="53">
        <v>0</v>
      </c>
      <c r="M14" s="15">
        <v>0</v>
      </c>
    </row>
    <row r="15" spans="1:13" x14ac:dyDescent="0.25">
      <c r="A15" s="24" t="s">
        <v>5</v>
      </c>
      <c r="B15" s="8">
        <v>6</v>
      </c>
      <c r="C15" s="50">
        <v>0</v>
      </c>
      <c r="D15" s="50">
        <v>68</v>
      </c>
      <c r="E15" s="54">
        <v>122</v>
      </c>
      <c r="F15" s="54">
        <v>0</v>
      </c>
      <c r="G15" s="55">
        <v>260</v>
      </c>
      <c r="H15" s="55">
        <v>3031</v>
      </c>
      <c r="I15" s="52">
        <v>3247</v>
      </c>
      <c r="J15" s="52">
        <v>3247</v>
      </c>
      <c r="K15" s="52">
        <v>3247</v>
      </c>
      <c r="L15" s="53">
        <v>0</v>
      </c>
      <c r="M15" s="15">
        <v>0</v>
      </c>
    </row>
    <row r="16" spans="1:13" x14ac:dyDescent="0.25">
      <c r="A16" s="24" t="s">
        <v>6</v>
      </c>
      <c r="B16" s="8">
        <v>6</v>
      </c>
      <c r="C16" s="50">
        <v>0</v>
      </c>
      <c r="D16" s="50">
        <v>70</v>
      </c>
      <c r="E16" s="54">
        <v>122</v>
      </c>
      <c r="F16" s="54">
        <v>0</v>
      </c>
      <c r="G16" s="55">
        <v>113</v>
      </c>
      <c r="H16" s="55">
        <v>3482</v>
      </c>
      <c r="I16" s="52">
        <v>3247</v>
      </c>
      <c r="J16" s="52">
        <v>3247</v>
      </c>
      <c r="K16" s="52">
        <v>3247</v>
      </c>
      <c r="L16" s="53">
        <v>0</v>
      </c>
      <c r="M16" s="15">
        <v>0</v>
      </c>
    </row>
    <row r="17" spans="1:13" x14ac:dyDescent="0.25">
      <c r="A17" s="24" t="s">
        <v>7</v>
      </c>
      <c r="B17" s="8">
        <v>3</v>
      </c>
      <c r="C17" s="50">
        <v>0</v>
      </c>
      <c r="D17" s="50">
        <v>80</v>
      </c>
      <c r="E17" s="54">
        <v>97</v>
      </c>
      <c r="F17" s="54">
        <v>0</v>
      </c>
      <c r="G17" s="55">
        <v>96</v>
      </c>
      <c r="H17" s="55">
        <v>3052</v>
      </c>
      <c r="I17" s="52">
        <v>2753</v>
      </c>
      <c r="J17" s="52">
        <v>2753</v>
      </c>
      <c r="K17" s="52">
        <v>2753</v>
      </c>
      <c r="L17" s="53">
        <v>0</v>
      </c>
      <c r="M17" s="15">
        <v>0</v>
      </c>
    </row>
    <row r="18" spans="1:13" x14ac:dyDescent="0.25">
      <c r="A18" s="24" t="s">
        <v>86</v>
      </c>
      <c r="B18" s="8">
        <v>5</v>
      </c>
      <c r="C18" s="50">
        <v>0</v>
      </c>
      <c r="D18" s="50">
        <v>48</v>
      </c>
      <c r="E18" s="54">
        <v>70</v>
      </c>
      <c r="F18" s="54">
        <v>0</v>
      </c>
      <c r="G18" s="55">
        <v>74</v>
      </c>
      <c r="H18" s="55">
        <v>3026</v>
      </c>
      <c r="I18" s="52">
        <v>2998</v>
      </c>
      <c r="J18" s="52">
        <v>2998</v>
      </c>
      <c r="K18" s="52">
        <v>2998</v>
      </c>
      <c r="L18" s="53">
        <v>0</v>
      </c>
      <c r="M18" s="15">
        <v>0</v>
      </c>
    </row>
    <row r="19" spans="1:13" x14ac:dyDescent="0.25">
      <c r="A19" s="24" t="s">
        <v>8</v>
      </c>
      <c r="B19" s="8">
        <v>6</v>
      </c>
      <c r="C19" s="50">
        <v>0</v>
      </c>
      <c r="D19" s="229">
        <v>5</v>
      </c>
      <c r="E19" s="54">
        <v>76</v>
      </c>
      <c r="F19" s="54">
        <v>0</v>
      </c>
      <c r="G19" s="55">
        <v>130</v>
      </c>
      <c r="H19" s="55">
        <v>3942</v>
      </c>
      <c r="I19" s="52">
        <v>3917</v>
      </c>
      <c r="J19" s="52">
        <v>3917</v>
      </c>
      <c r="K19" s="52">
        <v>3917</v>
      </c>
      <c r="L19" s="53">
        <v>0</v>
      </c>
      <c r="M19" s="15">
        <v>0</v>
      </c>
    </row>
    <row r="20" spans="1:13" x14ac:dyDescent="0.25">
      <c r="A20" s="24" t="s">
        <v>9</v>
      </c>
      <c r="B20" s="8">
        <v>1</v>
      </c>
      <c r="C20" s="50">
        <v>0</v>
      </c>
      <c r="D20" s="229">
        <v>43</v>
      </c>
      <c r="E20" s="54">
        <v>133</v>
      </c>
      <c r="F20" s="54">
        <v>0</v>
      </c>
      <c r="G20" s="55">
        <v>116</v>
      </c>
      <c r="H20" s="55">
        <v>3434</v>
      </c>
      <c r="I20" s="52">
        <v>3358</v>
      </c>
      <c r="J20" s="52">
        <v>3358</v>
      </c>
      <c r="K20" s="52">
        <v>3358</v>
      </c>
      <c r="L20" s="53">
        <v>0</v>
      </c>
      <c r="M20" s="15">
        <v>0</v>
      </c>
    </row>
    <row r="21" spans="1:13" x14ac:dyDescent="0.25">
      <c r="A21" s="24" t="s">
        <v>10</v>
      </c>
      <c r="B21" s="8">
        <v>1</v>
      </c>
      <c r="C21" s="50">
        <v>0</v>
      </c>
      <c r="D21" s="229">
        <v>48</v>
      </c>
      <c r="E21" s="54">
        <v>94</v>
      </c>
      <c r="F21" s="54">
        <v>0</v>
      </c>
      <c r="G21" s="55">
        <v>104</v>
      </c>
      <c r="H21" s="55">
        <v>3603</v>
      </c>
      <c r="I21" s="52">
        <v>3526</v>
      </c>
      <c r="J21" s="52">
        <v>3526</v>
      </c>
      <c r="K21" s="52">
        <v>3526</v>
      </c>
      <c r="L21" s="53">
        <v>0</v>
      </c>
      <c r="M21" s="15">
        <v>0</v>
      </c>
    </row>
    <row r="22" spans="1:13" s="44" customFormat="1" x14ac:dyDescent="0.25">
      <c r="A22" s="24" t="s">
        <v>11</v>
      </c>
      <c r="B22" s="44">
        <v>0</v>
      </c>
      <c r="C22" s="50">
        <v>0</v>
      </c>
      <c r="D22" s="54">
        <v>33</v>
      </c>
      <c r="E22" s="54">
        <v>56</v>
      </c>
      <c r="F22" s="54">
        <v>0</v>
      </c>
      <c r="G22" s="55">
        <v>100</v>
      </c>
      <c r="H22" s="55">
        <v>3409</v>
      </c>
      <c r="I22" s="57">
        <v>3225</v>
      </c>
      <c r="J22" s="57">
        <v>3225</v>
      </c>
      <c r="K22" s="57">
        <v>3225</v>
      </c>
      <c r="L22" s="56">
        <v>0</v>
      </c>
      <c r="M22" s="15">
        <v>0</v>
      </c>
    </row>
    <row r="23" spans="1:13" x14ac:dyDescent="0.25">
      <c r="A23" s="24"/>
      <c r="B23" s="8"/>
      <c r="C23" s="8"/>
      <c r="D23" s="8"/>
      <c r="G23" s="51"/>
      <c r="H23" s="51"/>
      <c r="I23" s="51"/>
      <c r="J23" s="52"/>
      <c r="K23" s="52"/>
      <c r="M23" s="15"/>
    </row>
    <row r="24" spans="1:13" s="6" customFormat="1" ht="16.5" thickBot="1" x14ac:dyDescent="0.3">
      <c r="A24" s="30" t="s">
        <v>245</v>
      </c>
      <c r="B24" s="58">
        <f t="shared" ref="B24:M24" si="0">SUM(B11:B22)</f>
        <v>52</v>
      </c>
      <c r="C24" s="58">
        <f t="shared" si="0"/>
        <v>0</v>
      </c>
      <c r="D24" s="58">
        <f t="shared" si="0"/>
        <v>641</v>
      </c>
      <c r="E24" s="58">
        <f t="shared" si="0"/>
        <v>900</v>
      </c>
      <c r="F24" s="58">
        <f t="shared" si="0"/>
        <v>0</v>
      </c>
      <c r="G24" s="59">
        <f t="shared" si="0"/>
        <v>2050</v>
      </c>
      <c r="H24" s="59">
        <f t="shared" si="0"/>
        <v>38739</v>
      </c>
      <c r="I24" s="59">
        <f t="shared" ref="I24" si="1">SUM(I11:I22)</f>
        <v>38351</v>
      </c>
      <c r="J24" s="60">
        <f t="shared" si="0"/>
        <v>38351</v>
      </c>
      <c r="K24" s="60">
        <f t="shared" si="0"/>
        <v>38351</v>
      </c>
      <c r="L24" s="58">
        <f t="shared" si="0"/>
        <v>0</v>
      </c>
      <c r="M24" s="61">
        <f t="shared" si="0"/>
        <v>0</v>
      </c>
    </row>
    <row r="25" spans="1:13" ht="16.5" thickTop="1" x14ac:dyDescent="0.25">
      <c r="A25" s="24"/>
      <c r="B25" s="62"/>
      <c r="C25" s="62"/>
      <c r="D25" s="62"/>
      <c r="E25" s="62"/>
      <c r="F25" s="62"/>
      <c r="G25" s="63"/>
      <c r="H25" s="63"/>
      <c r="I25" s="63"/>
      <c r="J25" s="62"/>
      <c r="K25" s="62"/>
      <c r="L25" s="62"/>
      <c r="M25" s="64"/>
    </row>
    <row r="26" spans="1:13" s="45" customFormat="1" x14ac:dyDescent="0.25">
      <c r="A26" s="30" t="s">
        <v>116</v>
      </c>
      <c r="B26" s="33">
        <f t="shared" ref="B26:L26" si="2">AVERAGE(B11:B22)</f>
        <v>4.333333333333333</v>
      </c>
      <c r="C26" s="33">
        <f t="shared" si="2"/>
        <v>0</v>
      </c>
      <c r="D26" s="33">
        <f t="shared" si="2"/>
        <v>53.416666666666664</v>
      </c>
      <c r="E26" s="33">
        <f t="shared" si="2"/>
        <v>75</v>
      </c>
      <c r="F26" s="33">
        <f t="shared" si="2"/>
        <v>0</v>
      </c>
      <c r="G26" s="65">
        <f t="shared" si="2"/>
        <v>170.83333333333334</v>
      </c>
      <c r="H26" s="65">
        <f t="shared" si="2"/>
        <v>3228.25</v>
      </c>
      <c r="I26" s="65">
        <f t="shared" ref="I26" si="3">AVERAGE(I11:I22)</f>
        <v>3195.9166666666665</v>
      </c>
      <c r="J26" s="33">
        <f t="shared" si="2"/>
        <v>3195.9166666666665</v>
      </c>
      <c r="K26" s="33">
        <f t="shared" si="2"/>
        <v>3195.9166666666665</v>
      </c>
      <c r="L26" s="33">
        <f t="shared" si="2"/>
        <v>0</v>
      </c>
      <c r="M26" s="34">
        <f>AVERAGE(M11:M22)</f>
        <v>0</v>
      </c>
    </row>
    <row r="27" spans="1:13" x14ac:dyDescent="0.25">
      <c r="A27" s="3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</row>
    <row r="28" spans="1:13" x14ac:dyDescent="0.25">
      <c r="B28" s="41"/>
      <c r="C28" s="41"/>
      <c r="D28" s="41"/>
    </row>
    <row r="29" spans="1:13" x14ac:dyDescent="0.25">
      <c r="A29" s="40" t="s">
        <v>211</v>
      </c>
      <c r="B29" s="41"/>
      <c r="C29" s="41"/>
      <c r="D29" s="41"/>
    </row>
    <row r="30" spans="1:13" x14ac:dyDescent="0.25">
      <c r="B30" s="41"/>
      <c r="C30" s="41"/>
      <c r="D30" s="41"/>
    </row>
    <row r="31" spans="1:13" x14ac:dyDescent="0.25">
      <c r="B31" s="41"/>
      <c r="C31" s="41"/>
      <c r="D31" s="41"/>
    </row>
    <row r="32" spans="1:13" x14ac:dyDescent="0.25">
      <c r="B32" s="41"/>
      <c r="C32" s="41"/>
      <c r="D32" s="41"/>
    </row>
    <row r="33" spans="2:4" x14ac:dyDescent="0.25">
      <c r="B33" s="41"/>
      <c r="C33" s="41"/>
      <c r="D33" s="41"/>
    </row>
    <row r="34" spans="2:4" x14ac:dyDescent="0.25">
      <c r="B34" s="41"/>
      <c r="C34" s="41"/>
      <c r="D34" s="41"/>
    </row>
    <row r="35" spans="2:4" x14ac:dyDescent="0.25">
      <c r="B35" s="41"/>
      <c r="C35" s="41"/>
      <c r="D35" s="41"/>
    </row>
    <row r="36" spans="2:4" x14ac:dyDescent="0.25">
      <c r="B36" s="41"/>
      <c r="C36" s="41"/>
      <c r="D36" s="41"/>
    </row>
    <row r="37" spans="2:4" x14ac:dyDescent="0.25">
      <c r="B37" s="41"/>
      <c r="C37" s="41"/>
      <c r="D37" s="41"/>
    </row>
    <row r="38" spans="2:4" x14ac:dyDescent="0.25">
      <c r="B38" s="41"/>
      <c r="C38" s="41"/>
      <c r="D38" s="41"/>
    </row>
    <row r="39" spans="2:4" x14ac:dyDescent="0.25">
      <c r="B39" s="41"/>
      <c r="C39" s="41"/>
      <c r="D39" s="41"/>
    </row>
    <row r="40" spans="2:4" x14ac:dyDescent="0.25">
      <c r="B40" s="41"/>
      <c r="C40" s="41"/>
      <c r="D40" s="41"/>
    </row>
    <row r="41" spans="2:4" x14ac:dyDescent="0.25">
      <c r="B41" s="41"/>
      <c r="C41" s="41"/>
      <c r="D41" s="41"/>
    </row>
    <row r="42" spans="2:4" x14ac:dyDescent="0.25">
      <c r="B42" s="41"/>
      <c r="C42" s="41"/>
      <c r="D42" s="41"/>
    </row>
    <row r="43" spans="2:4" x14ac:dyDescent="0.25">
      <c r="B43" s="41"/>
      <c r="C43" s="41"/>
      <c r="D43" s="41"/>
    </row>
    <row r="44" spans="2:4" x14ac:dyDescent="0.25">
      <c r="B44" s="41"/>
      <c r="C44" s="41"/>
      <c r="D44" s="41"/>
    </row>
    <row r="45" spans="2:4" x14ac:dyDescent="0.25">
      <c r="B45" s="41"/>
      <c r="C45" s="41"/>
      <c r="D45" s="41"/>
    </row>
    <row r="46" spans="2:4" x14ac:dyDescent="0.25">
      <c r="B46" s="41"/>
      <c r="C46" s="41"/>
      <c r="D46" s="41"/>
    </row>
    <row r="47" spans="2:4" x14ac:dyDescent="0.25">
      <c r="B47" s="41"/>
      <c r="C47" s="41"/>
      <c r="D47" s="41"/>
    </row>
    <row r="48" spans="2:4" x14ac:dyDescent="0.25">
      <c r="B48" s="41"/>
      <c r="C48" s="41"/>
      <c r="D48" s="41"/>
    </row>
    <row r="49" spans="2:4" x14ac:dyDescent="0.25">
      <c r="B49" s="41"/>
      <c r="C49" s="41"/>
      <c r="D49" s="41"/>
    </row>
    <row r="50" spans="2:4" x14ac:dyDescent="0.25">
      <c r="B50" s="41"/>
      <c r="C50" s="41"/>
      <c r="D50" s="41"/>
    </row>
    <row r="51" spans="2:4" x14ac:dyDescent="0.25">
      <c r="B51" s="41"/>
      <c r="C51" s="41"/>
      <c r="D51" s="41"/>
    </row>
    <row r="52" spans="2:4" x14ac:dyDescent="0.25">
      <c r="B52" s="41"/>
      <c r="C52" s="41"/>
      <c r="D52" s="41"/>
    </row>
    <row r="53" spans="2:4" x14ac:dyDescent="0.25">
      <c r="B53" s="41"/>
      <c r="C53" s="41"/>
      <c r="D53" s="41"/>
    </row>
    <row r="54" spans="2:4" x14ac:dyDescent="0.25">
      <c r="B54" s="41"/>
      <c r="C54" s="41"/>
      <c r="D54" s="41"/>
    </row>
    <row r="55" spans="2:4" x14ac:dyDescent="0.25">
      <c r="B55" s="41"/>
      <c r="C55" s="41"/>
      <c r="D55" s="41"/>
    </row>
    <row r="56" spans="2:4" x14ac:dyDescent="0.25">
      <c r="B56" s="41"/>
      <c r="C56" s="41"/>
      <c r="D56" s="41"/>
    </row>
    <row r="57" spans="2:4" x14ac:dyDescent="0.25">
      <c r="B57" s="41"/>
      <c r="C57" s="41"/>
      <c r="D57" s="41"/>
    </row>
    <row r="58" spans="2:4" x14ac:dyDescent="0.25">
      <c r="B58" s="41"/>
      <c r="C58" s="41"/>
      <c r="D58" s="41"/>
    </row>
    <row r="59" spans="2:4" x14ac:dyDescent="0.25">
      <c r="B59" s="41"/>
      <c r="C59" s="41"/>
      <c r="D59" s="41"/>
    </row>
    <row r="60" spans="2:4" x14ac:dyDescent="0.25">
      <c r="B60" s="41"/>
      <c r="C60" s="41"/>
      <c r="D60" s="41"/>
    </row>
    <row r="61" spans="2:4" x14ac:dyDescent="0.25">
      <c r="B61" s="41"/>
      <c r="C61" s="41"/>
      <c r="D61" s="41"/>
    </row>
    <row r="62" spans="2:4" x14ac:dyDescent="0.25">
      <c r="B62" s="41"/>
      <c r="C62" s="41"/>
      <c r="D62" s="41"/>
    </row>
    <row r="63" spans="2:4" x14ac:dyDescent="0.25">
      <c r="B63" s="41"/>
      <c r="C63" s="41"/>
      <c r="D63" s="41"/>
    </row>
    <row r="64" spans="2:4" x14ac:dyDescent="0.25">
      <c r="B64" s="41"/>
      <c r="C64" s="41"/>
      <c r="D64" s="41"/>
    </row>
    <row r="65" spans="2:4" x14ac:dyDescent="0.25">
      <c r="B65" s="41"/>
      <c r="C65" s="41"/>
      <c r="D65" s="41"/>
    </row>
    <row r="66" spans="2:4" x14ac:dyDescent="0.25">
      <c r="B66" s="41"/>
      <c r="C66" s="41"/>
      <c r="D66" s="41"/>
    </row>
    <row r="67" spans="2:4" x14ac:dyDescent="0.25">
      <c r="B67" s="41"/>
      <c r="C67" s="41"/>
      <c r="D67" s="41"/>
    </row>
    <row r="68" spans="2:4" x14ac:dyDescent="0.25">
      <c r="B68" s="41"/>
      <c r="C68" s="41"/>
      <c r="D68" s="41"/>
    </row>
    <row r="69" spans="2:4" x14ac:dyDescent="0.25">
      <c r="B69" s="41"/>
      <c r="C69" s="41"/>
      <c r="D69" s="41"/>
    </row>
    <row r="70" spans="2:4" x14ac:dyDescent="0.25">
      <c r="B70" s="41"/>
      <c r="C70" s="41"/>
      <c r="D70" s="41"/>
    </row>
    <row r="71" spans="2:4" x14ac:dyDescent="0.25">
      <c r="B71" s="41"/>
      <c r="C71" s="41"/>
      <c r="D71" s="41"/>
    </row>
    <row r="72" spans="2:4" x14ac:dyDescent="0.25">
      <c r="B72" s="41"/>
      <c r="C72" s="41"/>
      <c r="D72" s="41"/>
    </row>
    <row r="73" spans="2:4" x14ac:dyDescent="0.25">
      <c r="B73" s="41"/>
      <c r="C73" s="41"/>
      <c r="D73" s="41"/>
    </row>
    <row r="74" spans="2:4" x14ac:dyDescent="0.25">
      <c r="B74" s="41"/>
      <c r="C74" s="41"/>
      <c r="D74" s="41"/>
    </row>
    <row r="75" spans="2:4" x14ac:dyDescent="0.25">
      <c r="B75" s="41"/>
      <c r="C75" s="41"/>
      <c r="D75" s="41"/>
    </row>
    <row r="76" spans="2:4" x14ac:dyDescent="0.25">
      <c r="B76" s="41"/>
      <c r="C76" s="41"/>
      <c r="D76" s="41"/>
    </row>
    <row r="77" spans="2:4" x14ac:dyDescent="0.25">
      <c r="B77" s="41"/>
      <c r="C77" s="41"/>
      <c r="D77" s="41"/>
    </row>
    <row r="78" spans="2:4" x14ac:dyDescent="0.25">
      <c r="B78" s="41"/>
      <c r="C78" s="41"/>
      <c r="D78" s="41"/>
    </row>
    <row r="79" spans="2:4" x14ac:dyDescent="0.25">
      <c r="B79" s="41"/>
      <c r="C79" s="41"/>
      <c r="D79" s="41"/>
    </row>
    <row r="80" spans="2:4" x14ac:dyDescent="0.25">
      <c r="B80" s="41"/>
      <c r="C80" s="41"/>
      <c r="D80" s="41"/>
    </row>
    <row r="81" spans="2:4" x14ac:dyDescent="0.25">
      <c r="B81" s="41"/>
      <c r="C81" s="41"/>
      <c r="D81" s="41"/>
    </row>
    <row r="82" spans="2:4" x14ac:dyDescent="0.25">
      <c r="B82" s="41"/>
      <c r="C82" s="41"/>
      <c r="D82" s="41"/>
    </row>
    <row r="83" spans="2:4" x14ac:dyDescent="0.25">
      <c r="B83" s="41"/>
      <c r="C83" s="41"/>
      <c r="D83" s="41"/>
    </row>
    <row r="84" spans="2:4" x14ac:dyDescent="0.25">
      <c r="B84" s="41"/>
      <c r="C84" s="41"/>
      <c r="D84" s="41"/>
    </row>
    <row r="85" spans="2:4" x14ac:dyDescent="0.25">
      <c r="B85" s="41"/>
      <c r="C85" s="41"/>
      <c r="D85" s="41"/>
    </row>
    <row r="86" spans="2:4" x14ac:dyDescent="0.25">
      <c r="B86" s="41"/>
      <c r="C86" s="41"/>
      <c r="D86" s="41"/>
    </row>
    <row r="87" spans="2:4" x14ac:dyDescent="0.25">
      <c r="B87" s="41"/>
      <c r="C87" s="41"/>
      <c r="D87" s="41"/>
    </row>
    <row r="88" spans="2:4" x14ac:dyDescent="0.25">
      <c r="B88" s="41"/>
      <c r="C88" s="41"/>
      <c r="D88" s="41"/>
    </row>
    <row r="89" spans="2:4" x14ac:dyDescent="0.25">
      <c r="B89" s="41"/>
      <c r="C89" s="41"/>
      <c r="D89" s="41"/>
    </row>
    <row r="90" spans="2:4" x14ac:dyDescent="0.25">
      <c r="B90" s="41"/>
      <c r="C90" s="41"/>
      <c r="D90" s="41"/>
    </row>
    <row r="91" spans="2:4" x14ac:dyDescent="0.25">
      <c r="B91" s="41"/>
      <c r="C91" s="41"/>
      <c r="D91" s="41"/>
    </row>
    <row r="92" spans="2:4" x14ac:dyDescent="0.25">
      <c r="B92" s="41"/>
      <c r="C92" s="41"/>
      <c r="D92" s="41"/>
    </row>
    <row r="93" spans="2:4" x14ac:dyDescent="0.25">
      <c r="B93" s="41"/>
      <c r="C93" s="41"/>
      <c r="D93" s="41"/>
    </row>
    <row r="94" spans="2:4" x14ac:dyDescent="0.25">
      <c r="B94" s="41"/>
      <c r="C94" s="41"/>
      <c r="D94" s="41"/>
    </row>
    <row r="95" spans="2:4" x14ac:dyDescent="0.25">
      <c r="B95" s="41"/>
      <c r="C95" s="41"/>
      <c r="D95" s="41"/>
    </row>
    <row r="96" spans="2:4" x14ac:dyDescent="0.25">
      <c r="B96" s="41"/>
      <c r="C96" s="41"/>
      <c r="D96" s="41"/>
    </row>
    <row r="97" spans="2:4" x14ac:dyDescent="0.25">
      <c r="B97" s="41"/>
      <c r="C97" s="41"/>
      <c r="D97" s="41"/>
    </row>
    <row r="98" spans="2:4" x14ac:dyDescent="0.25">
      <c r="B98" s="41"/>
      <c r="C98" s="41"/>
      <c r="D98" s="41"/>
    </row>
    <row r="99" spans="2:4" x14ac:dyDescent="0.25">
      <c r="B99" s="41"/>
      <c r="C99" s="41"/>
      <c r="D99" s="41"/>
    </row>
    <row r="100" spans="2:4" x14ac:dyDescent="0.25">
      <c r="B100" s="41"/>
      <c r="C100" s="41"/>
      <c r="D100" s="41"/>
    </row>
    <row r="101" spans="2:4" x14ac:dyDescent="0.25">
      <c r="B101" s="41"/>
      <c r="C101" s="41"/>
      <c r="D101" s="41"/>
    </row>
    <row r="102" spans="2:4" x14ac:dyDescent="0.25">
      <c r="B102" s="41"/>
      <c r="C102" s="41"/>
      <c r="D102" s="41"/>
    </row>
    <row r="103" spans="2:4" x14ac:dyDescent="0.25">
      <c r="B103" s="41"/>
      <c r="C103" s="41"/>
      <c r="D103" s="41"/>
    </row>
    <row r="104" spans="2:4" x14ac:dyDescent="0.25">
      <c r="B104" s="41"/>
      <c r="C104" s="41"/>
      <c r="D104" s="41"/>
    </row>
    <row r="105" spans="2:4" x14ac:dyDescent="0.25">
      <c r="B105" s="41"/>
      <c r="C105" s="41"/>
      <c r="D105" s="41"/>
    </row>
    <row r="106" spans="2:4" x14ac:dyDescent="0.25">
      <c r="B106" s="41"/>
      <c r="C106" s="41"/>
      <c r="D106" s="41"/>
    </row>
    <row r="107" spans="2:4" x14ac:dyDescent="0.25">
      <c r="B107" s="41"/>
      <c r="C107" s="41"/>
      <c r="D107" s="41"/>
    </row>
    <row r="108" spans="2:4" x14ac:dyDescent="0.25">
      <c r="B108" s="41"/>
      <c r="C108" s="41"/>
      <c r="D108" s="41"/>
    </row>
    <row r="109" spans="2:4" x14ac:dyDescent="0.25">
      <c r="B109" s="41"/>
      <c r="C109" s="41"/>
      <c r="D109" s="41"/>
    </row>
    <row r="110" spans="2:4" x14ac:dyDescent="0.25">
      <c r="B110" s="41"/>
      <c r="C110" s="41"/>
      <c r="D110" s="41"/>
    </row>
    <row r="111" spans="2:4" x14ac:dyDescent="0.25">
      <c r="B111" s="41"/>
      <c r="C111" s="41"/>
      <c r="D111" s="41"/>
    </row>
    <row r="112" spans="2:4" x14ac:dyDescent="0.25">
      <c r="B112" s="41"/>
      <c r="C112" s="41"/>
      <c r="D112" s="41"/>
    </row>
    <row r="113" spans="2:4" x14ac:dyDescent="0.25">
      <c r="B113" s="41"/>
      <c r="C113" s="41"/>
      <c r="D113" s="41"/>
    </row>
    <row r="114" spans="2:4" x14ac:dyDescent="0.25">
      <c r="B114" s="41"/>
      <c r="C114" s="41"/>
      <c r="D114" s="41"/>
    </row>
    <row r="115" spans="2:4" x14ac:dyDescent="0.25">
      <c r="B115" s="41"/>
      <c r="C115" s="41"/>
      <c r="D115" s="41"/>
    </row>
    <row r="116" spans="2:4" x14ac:dyDescent="0.25">
      <c r="B116" s="41"/>
      <c r="C116" s="41"/>
      <c r="D116" s="41"/>
    </row>
    <row r="117" spans="2:4" x14ac:dyDescent="0.25">
      <c r="B117" s="41"/>
      <c r="C117" s="41"/>
      <c r="D117" s="41"/>
    </row>
    <row r="118" spans="2:4" x14ac:dyDescent="0.25">
      <c r="B118" s="41"/>
      <c r="C118" s="41"/>
      <c r="D118" s="41"/>
    </row>
    <row r="119" spans="2:4" x14ac:dyDescent="0.25">
      <c r="B119" s="41"/>
      <c r="C119" s="41"/>
      <c r="D119" s="41"/>
    </row>
    <row r="120" spans="2:4" x14ac:dyDescent="0.25">
      <c r="B120" s="41"/>
      <c r="C120" s="41"/>
      <c r="D120" s="41"/>
    </row>
    <row r="121" spans="2:4" x14ac:dyDescent="0.25">
      <c r="B121" s="41"/>
      <c r="C121" s="41"/>
      <c r="D121" s="41"/>
    </row>
    <row r="122" spans="2:4" x14ac:dyDescent="0.25">
      <c r="B122" s="41"/>
      <c r="C122" s="41"/>
      <c r="D122" s="41"/>
    </row>
    <row r="123" spans="2:4" x14ac:dyDescent="0.25">
      <c r="B123" s="41"/>
      <c r="C123" s="41"/>
      <c r="D123" s="41"/>
    </row>
    <row r="124" spans="2:4" x14ac:dyDescent="0.25">
      <c r="B124" s="41"/>
      <c r="C124" s="41"/>
      <c r="D124" s="41"/>
    </row>
    <row r="125" spans="2:4" x14ac:dyDescent="0.25">
      <c r="B125" s="41"/>
      <c r="C125" s="41"/>
      <c r="D125" s="41"/>
    </row>
    <row r="126" spans="2:4" x14ac:dyDescent="0.25">
      <c r="B126" s="41"/>
      <c r="C126" s="41"/>
      <c r="D126" s="41"/>
    </row>
    <row r="127" spans="2:4" x14ac:dyDescent="0.25">
      <c r="B127" s="41"/>
      <c r="C127" s="41"/>
      <c r="D127" s="41"/>
    </row>
    <row r="128" spans="2:4" x14ac:dyDescent="0.25">
      <c r="B128" s="41"/>
      <c r="C128" s="41"/>
      <c r="D128" s="41"/>
    </row>
    <row r="129" spans="2:4" x14ac:dyDescent="0.25">
      <c r="B129" s="41"/>
      <c r="C129" s="41"/>
      <c r="D129" s="41"/>
    </row>
    <row r="130" spans="2:4" x14ac:dyDescent="0.25">
      <c r="B130" s="41"/>
      <c r="C130" s="41"/>
      <c r="D130" s="41"/>
    </row>
    <row r="131" spans="2:4" x14ac:dyDescent="0.25">
      <c r="B131" s="41"/>
      <c r="C131" s="41"/>
      <c r="D131" s="41"/>
    </row>
    <row r="132" spans="2:4" x14ac:dyDescent="0.25">
      <c r="B132" s="41"/>
      <c r="C132" s="41"/>
      <c r="D132" s="41"/>
    </row>
    <row r="133" spans="2:4" x14ac:dyDescent="0.25">
      <c r="B133" s="41"/>
      <c r="C133" s="41"/>
      <c r="D133" s="41"/>
    </row>
    <row r="134" spans="2:4" x14ac:dyDescent="0.25">
      <c r="B134" s="41"/>
      <c r="C134" s="41"/>
      <c r="D134" s="41"/>
    </row>
    <row r="135" spans="2:4" x14ac:dyDescent="0.25">
      <c r="B135" s="41"/>
      <c r="C135" s="41"/>
      <c r="D135" s="41"/>
    </row>
    <row r="136" spans="2:4" x14ac:dyDescent="0.25">
      <c r="B136" s="41"/>
      <c r="C136" s="41"/>
      <c r="D136" s="41"/>
    </row>
    <row r="137" spans="2:4" x14ac:dyDescent="0.25">
      <c r="B137" s="41"/>
      <c r="C137" s="41"/>
      <c r="D137" s="41"/>
    </row>
    <row r="138" spans="2:4" x14ac:dyDescent="0.25">
      <c r="B138" s="41"/>
      <c r="C138" s="41"/>
      <c r="D138" s="41"/>
    </row>
    <row r="139" spans="2:4" x14ac:dyDescent="0.25">
      <c r="B139" s="41"/>
      <c r="C139" s="41"/>
      <c r="D139" s="41"/>
    </row>
    <row r="140" spans="2:4" x14ac:dyDescent="0.25">
      <c r="B140" s="41"/>
      <c r="C140" s="41"/>
      <c r="D140" s="41"/>
    </row>
    <row r="141" spans="2:4" x14ac:dyDescent="0.25">
      <c r="B141" s="41"/>
      <c r="C141" s="41"/>
      <c r="D141" s="41"/>
    </row>
    <row r="142" spans="2:4" x14ac:dyDescent="0.25">
      <c r="B142" s="41"/>
      <c r="C142" s="41"/>
      <c r="D142" s="41"/>
    </row>
    <row r="143" spans="2:4" x14ac:dyDescent="0.25">
      <c r="B143" s="41"/>
      <c r="C143" s="41"/>
      <c r="D143" s="41"/>
    </row>
    <row r="144" spans="2:4" x14ac:dyDescent="0.25">
      <c r="B144" s="41"/>
      <c r="C144" s="41"/>
      <c r="D144" s="41"/>
    </row>
    <row r="145" spans="2:4" x14ac:dyDescent="0.25">
      <c r="B145" s="41"/>
      <c r="C145" s="41"/>
      <c r="D145" s="41"/>
    </row>
    <row r="146" spans="2:4" x14ac:dyDescent="0.25">
      <c r="B146" s="41"/>
      <c r="C146" s="41"/>
      <c r="D146" s="41"/>
    </row>
    <row r="147" spans="2:4" x14ac:dyDescent="0.25">
      <c r="B147" s="41"/>
      <c r="C147" s="41"/>
      <c r="D147" s="41"/>
    </row>
    <row r="148" spans="2:4" x14ac:dyDescent="0.25">
      <c r="B148" s="41"/>
      <c r="C148" s="41"/>
      <c r="D148" s="41"/>
    </row>
    <row r="149" spans="2:4" x14ac:dyDescent="0.25">
      <c r="B149" s="41"/>
      <c r="C149" s="41"/>
      <c r="D149" s="41"/>
    </row>
    <row r="150" spans="2:4" x14ac:dyDescent="0.25">
      <c r="B150" s="41"/>
      <c r="C150" s="41"/>
      <c r="D150" s="41"/>
    </row>
    <row r="151" spans="2:4" x14ac:dyDescent="0.25">
      <c r="B151" s="41"/>
      <c r="C151" s="41"/>
      <c r="D151" s="41"/>
    </row>
    <row r="152" spans="2:4" x14ac:dyDescent="0.25">
      <c r="B152" s="41"/>
      <c r="C152" s="41"/>
      <c r="D152" s="41"/>
    </row>
    <row r="153" spans="2:4" x14ac:dyDescent="0.25">
      <c r="B153" s="41"/>
      <c r="C153" s="41"/>
      <c r="D153" s="41"/>
    </row>
    <row r="154" spans="2:4" x14ac:dyDescent="0.25">
      <c r="B154" s="41"/>
      <c r="C154" s="41"/>
      <c r="D154" s="41"/>
    </row>
    <row r="155" spans="2:4" x14ac:dyDescent="0.25">
      <c r="B155" s="41"/>
      <c r="C155" s="41"/>
      <c r="D155" s="41"/>
    </row>
    <row r="156" spans="2:4" x14ac:dyDescent="0.25">
      <c r="B156" s="41"/>
      <c r="C156" s="41"/>
      <c r="D156" s="41"/>
    </row>
    <row r="157" spans="2:4" x14ac:dyDescent="0.25">
      <c r="B157" s="41"/>
      <c r="C157" s="41"/>
      <c r="D157" s="41"/>
    </row>
    <row r="158" spans="2:4" x14ac:dyDescent="0.25">
      <c r="B158" s="41"/>
      <c r="C158" s="41"/>
      <c r="D158" s="41"/>
    </row>
    <row r="159" spans="2:4" x14ac:dyDescent="0.25">
      <c r="B159" s="41"/>
      <c r="C159" s="41"/>
      <c r="D159" s="41"/>
    </row>
    <row r="160" spans="2:4" x14ac:dyDescent="0.25">
      <c r="B160" s="41"/>
      <c r="C160" s="41"/>
      <c r="D160" s="41"/>
    </row>
    <row r="161" spans="2:4" x14ac:dyDescent="0.25">
      <c r="B161" s="41"/>
      <c r="C161" s="41"/>
      <c r="D161" s="41"/>
    </row>
    <row r="162" spans="2:4" x14ac:dyDescent="0.25">
      <c r="B162" s="41"/>
      <c r="C162" s="41"/>
      <c r="D162" s="41"/>
    </row>
    <row r="163" spans="2:4" x14ac:dyDescent="0.25">
      <c r="B163" s="41"/>
      <c r="C163" s="41"/>
      <c r="D163" s="41"/>
    </row>
    <row r="164" spans="2:4" x14ac:dyDescent="0.25">
      <c r="B164" s="41"/>
      <c r="C164" s="41"/>
      <c r="D164" s="41"/>
    </row>
    <row r="165" spans="2:4" x14ac:dyDescent="0.25">
      <c r="B165" s="41"/>
      <c r="C165" s="41"/>
      <c r="D165" s="41"/>
    </row>
    <row r="166" spans="2:4" x14ac:dyDescent="0.25">
      <c r="B166" s="41"/>
      <c r="C166" s="41"/>
      <c r="D166" s="41"/>
    </row>
    <row r="167" spans="2:4" x14ac:dyDescent="0.25">
      <c r="B167" s="41"/>
      <c r="C167" s="41"/>
      <c r="D167" s="41"/>
    </row>
    <row r="168" spans="2:4" x14ac:dyDescent="0.25">
      <c r="B168" s="41"/>
      <c r="C168" s="41"/>
      <c r="D168" s="41"/>
    </row>
    <row r="169" spans="2:4" x14ac:dyDescent="0.25">
      <c r="B169" s="41"/>
      <c r="C169" s="41"/>
      <c r="D169" s="41"/>
    </row>
    <row r="170" spans="2:4" x14ac:dyDescent="0.25">
      <c r="B170" s="41"/>
      <c r="C170" s="41"/>
      <c r="D170" s="41"/>
    </row>
    <row r="171" spans="2:4" x14ac:dyDescent="0.25">
      <c r="B171" s="41"/>
      <c r="C171" s="41"/>
      <c r="D171" s="41"/>
    </row>
    <row r="172" spans="2:4" x14ac:dyDescent="0.25">
      <c r="B172" s="41"/>
      <c r="C172" s="41"/>
      <c r="D172" s="41"/>
    </row>
    <row r="173" spans="2:4" x14ac:dyDescent="0.25">
      <c r="B173" s="41"/>
      <c r="C173" s="41"/>
      <c r="D173" s="41"/>
    </row>
    <row r="174" spans="2:4" x14ac:dyDescent="0.25">
      <c r="B174" s="41"/>
      <c r="C174" s="41"/>
      <c r="D174" s="41"/>
    </row>
    <row r="175" spans="2:4" x14ac:dyDescent="0.25">
      <c r="B175" s="41"/>
      <c r="C175" s="41"/>
      <c r="D175" s="41"/>
    </row>
    <row r="176" spans="2:4" x14ac:dyDescent="0.25">
      <c r="B176" s="41"/>
      <c r="C176" s="41"/>
      <c r="D176" s="41"/>
    </row>
    <row r="177" spans="2:4" x14ac:dyDescent="0.25">
      <c r="B177" s="41"/>
      <c r="C177" s="41"/>
      <c r="D177" s="41"/>
    </row>
    <row r="178" spans="2:4" x14ac:dyDescent="0.25">
      <c r="B178" s="41"/>
      <c r="C178" s="41"/>
      <c r="D178" s="41"/>
    </row>
    <row r="179" spans="2:4" x14ac:dyDescent="0.25">
      <c r="B179" s="41"/>
      <c r="C179" s="41"/>
      <c r="D179" s="41"/>
    </row>
    <row r="180" spans="2:4" x14ac:dyDescent="0.25">
      <c r="B180" s="41"/>
      <c r="C180" s="41"/>
      <c r="D180" s="41"/>
    </row>
    <row r="181" spans="2:4" x14ac:dyDescent="0.25">
      <c r="B181" s="41"/>
      <c r="C181" s="41"/>
      <c r="D181" s="41"/>
    </row>
    <row r="182" spans="2:4" x14ac:dyDescent="0.25">
      <c r="B182" s="41"/>
      <c r="C182" s="41"/>
      <c r="D182" s="41"/>
    </row>
    <row r="183" spans="2:4" x14ac:dyDescent="0.25">
      <c r="B183" s="41"/>
      <c r="C183" s="41"/>
      <c r="D183" s="41"/>
    </row>
    <row r="184" spans="2:4" x14ac:dyDescent="0.25">
      <c r="B184" s="41"/>
      <c r="C184" s="41"/>
      <c r="D184" s="41"/>
    </row>
    <row r="185" spans="2:4" x14ac:dyDescent="0.25">
      <c r="B185" s="41"/>
      <c r="C185" s="41"/>
      <c r="D185" s="41"/>
    </row>
    <row r="186" spans="2:4" x14ac:dyDescent="0.25">
      <c r="B186" s="41"/>
      <c r="C186" s="41"/>
      <c r="D186" s="41"/>
    </row>
    <row r="187" spans="2:4" x14ac:dyDescent="0.25">
      <c r="B187" s="41"/>
      <c r="C187" s="41"/>
      <c r="D187" s="41"/>
    </row>
    <row r="188" spans="2:4" x14ac:dyDescent="0.25">
      <c r="B188" s="41"/>
      <c r="C188" s="41"/>
      <c r="D188" s="41"/>
    </row>
    <row r="189" spans="2:4" x14ac:dyDescent="0.25">
      <c r="B189" s="41"/>
      <c r="C189" s="41"/>
      <c r="D189" s="41"/>
    </row>
    <row r="190" spans="2:4" x14ac:dyDescent="0.25">
      <c r="B190" s="41"/>
      <c r="C190" s="41"/>
      <c r="D190" s="41"/>
    </row>
    <row r="191" spans="2:4" x14ac:dyDescent="0.25">
      <c r="B191" s="41"/>
      <c r="C191" s="41"/>
      <c r="D191" s="41"/>
    </row>
    <row r="192" spans="2:4" x14ac:dyDescent="0.25">
      <c r="B192" s="41"/>
      <c r="C192" s="41"/>
      <c r="D192" s="41"/>
    </row>
    <row r="193" spans="2:4" x14ac:dyDescent="0.25">
      <c r="B193" s="41"/>
      <c r="C193" s="41"/>
      <c r="D193" s="41"/>
    </row>
    <row r="194" spans="2:4" x14ac:dyDescent="0.25">
      <c r="B194" s="41"/>
      <c r="C194" s="41"/>
      <c r="D194" s="41"/>
    </row>
    <row r="195" spans="2:4" x14ac:dyDescent="0.25">
      <c r="B195" s="41"/>
      <c r="C195" s="41"/>
      <c r="D195" s="41"/>
    </row>
    <row r="196" spans="2:4" x14ac:dyDescent="0.25">
      <c r="B196" s="41"/>
      <c r="C196" s="41"/>
      <c r="D196" s="41"/>
    </row>
    <row r="197" spans="2:4" x14ac:dyDescent="0.25">
      <c r="B197" s="41"/>
      <c r="C197" s="41"/>
      <c r="D197" s="41"/>
    </row>
    <row r="198" spans="2:4" x14ac:dyDescent="0.25">
      <c r="B198" s="41"/>
      <c r="C198" s="41"/>
      <c r="D198" s="41"/>
    </row>
    <row r="199" spans="2:4" x14ac:dyDescent="0.25">
      <c r="B199" s="41"/>
      <c r="C199" s="41"/>
      <c r="D199" s="41"/>
    </row>
    <row r="200" spans="2:4" x14ac:dyDescent="0.25">
      <c r="B200" s="41"/>
      <c r="C200" s="41"/>
      <c r="D200" s="41"/>
    </row>
    <row r="201" spans="2:4" x14ac:dyDescent="0.25">
      <c r="B201" s="41"/>
      <c r="C201" s="41"/>
      <c r="D201" s="41"/>
    </row>
    <row r="202" spans="2:4" x14ac:dyDescent="0.25">
      <c r="B202" s="41"/>
      <c r="C202" s="41"/>
      <c r="D202" s="41"/>
    </row>
    <row r="203" spans="2:4" x14ac:dyDescent="0.25">
      <c r="B203" s="41"/>
      <c r="C203" s="41"/>
      <c r="D203" s="41"/>
    </row>
    <row r="204" spans="2:4" x14ac:dyDescent="0.25">
      <c r="B204" s="41"/>
      <c r="C204" s="41"/>
      <c r="D204" s="41"/>
    </row>
    <row r="205" spans="2:4" x14ac:dyDescent="0.25">
      <c r="B205" s="41"/>
      <c r="C205" s="41"/>
      <c r="D205" s="41"/>
    </row>
    <row r="206" spans="2:4" x14ac:dyDescent="0.25">
      <c r="B206" s="41"/>
      <c r="C206" s="41"/>
      <c r="D206" s="41"/>
    </row>
    <row r="207" spans="2:4" x14ac:dyDescent="0.25">
      <c r="B207" s="41"/>
      <c r="C207" s="41"/>
      <c r="D207" s="41"/>
    </row>
    <row r="208" spans="2:4" x14ac:dyDescent="0.25">
      <c r="B208" s="41"/>
      <c r="C208" s="41"/>
      <c r="D208" s="41"/>
    </row>
    <row r="209" spans="2:4" x14ac:dyDescent="0.25">
      <c r="B209" s="41"/>
      <c r="C209" s="41"/>
      <c r="D209" s="41"/>
    </row>
    <row r="210" spans="2:4" x14ac:dyDescent="0.25">
      <c r="B210" s="41"/>
      <c r="C210" s="41"/>
      <c r="D210" s="41"/>
    </row>
    <row r="211" spans="2:4" x14ac:dyDescent="0.25">
      <c r="B211" s="41"/>
      <c r="C211" s="41"/>
      <c r="D211" s="41"/>
    </row>
    <row r="212" spans="2:4" x14ac:dyDescent="0.25">
      <c r="B212" s="41"/>
      <c r="C212" s="41"/>
      <c r="D212" s="41"/>
    </row>
    <row r="213" spans="2:4" x14ac:dyDescent="0.25">
      <c r="B213" s="41"/>
      <c r="C213" s="41"/>
      <c r="D213" s="41"/>
    </row>
    <row r="214" spans="2:4" x14ac:dyDescent="0.25">
      <c r="B214" s="41"/>
      <c r="C214" s="41"/>
      <c r="D214" s="41"/>
    </row>
    <row r="215" spans="2:4" x14ac:dyDescent="0.25">
      <c r="B215" s="41"/>
      <c r="C215" s="41"/>
      <c r="D215" s="41"/>
    </row>
    <row r="216" spans="2:4" x14ac:dyDescent="0.25">
      <c r="B216" s="41"/>
      <c r="C216" s="41"/>
      <c r="D216" s="41"/>
    </row>
    <row r="217" spans="2:4" x14ac:dyDescent="0.25">
      <c r="B217" s="41"/>
      <c r="C217" s="41"/>
      <c r="D217" s="41"/>
    </row>
    <row r="218" spans="2:4" x14ac:dyDescent="0.25">
      <c r="B218" s="41"/>
      <c r="C218" s="41"/>
      <c r="D218" s="41"/>
    </row>
    <row r="219" spans="2:4" x14ac:dyDescent="0.25">
      <c r="B219" s="41"/>
      <c r="C219" s="41"/>
      <c r="D219" s="41"/>
    </row>
    <row r="220" spans="2:4" x14ac:dyDescent="0.25">
      <c r="B220" s="41"/>
      <c r="C220" s="41"/>
      <c r="D220" s="41"/>
    </row>
    <row r="221" spans="2:4" x14ac:dyDescent="0.25">
      <c r="B221" s="41"/>
      <c r="C221" s="41"/>
      <c r="D221" s="41"/>
    </row>
    <row r="222" spans="2:4" x14ac:dyDescent="0.25">
      <c r="B222" s="41"/>
      <c r="C222" s="41"/>
      <c r="D222" s="41"/>
    </row>
    <row r="223" spans="2:4" x14ac:dyDescent="0.25">
      <c r="B223" s="41"/>
      <c r="C223" s="41"/>
      <c r="D223" s="41"/>
    </row>
    <row r="224" spans="2:4" x14ac:dyDescent="0.25">
      <c r="B224" s="41"/>
      <c r="C224" s="41"/>
      <c r="D224" s="41"/>
    </row>
    <row r="225" spans="2:4" x14ac:dyDescent="0.25">
      <c r="B225" s="41"/>
      <c r="C225" s="41"/>
      <c r="D225" s="41"/>
    </row>
    <row r="226" spans="2:4" x14ac:dyDescent="0.25">
      <c r="B226" s="41"/>
      <c r="C226" s="41"/>
      <c r="D226" s="41"/>
    </row>
    <row r="227" spans="2:4" x14ac:dyDescent="0.25">
      <c r="B227" s="41"/>
      <c r="C227" s="41"/>
      <c r="D227" s="41"/>
    </row>
    <row r="228" spans="2:4" x14ac:dyDescent="0.25">
      <c r="B228" s="41"/>
      <c r="C228" s="41"/>
      <c r="D228" s="41"/>
    </row>
    <row r="229" spans="2:4" x14ac:dyDescent="0.25">
      <c r="B229" s="41"/>
      <c r="C229" s="41"/>
      <c r="D229" s="41"/>
    </row>
    <row r="230" spans="2:4" x14ac:dyDescent="0.25">
      <c r="B230" s="41"/>
      <c r="C230" s="41"/>
      <c r="D230" s="41"/>
    </row>
    <row r="231" spans="2:4" x14ac:dyDescent="0.25">
      <c r="B231" s="41"/>
      <c r="C231" s="41"/>
      <c r="D231" s="41"/>
    </row>
    <row r="232" spans="2:4" x14ac:dyDescent="0.25">
      <c r="B232" s="41"/>
      <c r="C232" s="41"/>
      <c r="D232" s="41"/>
    </row>
    <row r="233" spans="2:4" x14ac:dyDescent="0.25">
      <c r="B233" s="41"/>
      <c r="C233" s="41"/>
      <c r="D233" s="41"/>
    </row>
    <row r="234" spans="2:4" x14ac:dyDescent="0.25">
      <c r="B234" s="41"/>
      <c r="C234" s="41"/>
      <c r="D234" s="41"/>
    </row>
    <row r="235" spans="2:4" x14ac:dyDescent="0.25">
      <c r="B235" s="41"/>
      <c r="C235" s="41"/>
      <c r="D235" s="41"/>
    </row>
    <row r="236" spans="2:4" x14ac:dyDescent="0.25">
      <c r="B236" s="41"/>
      <c r="C236" s="41"/>
      <c r="D236" s="41"/>
    </row>
    <row r="237" spans="2:4" x14ac:dyDescent="0.25">
      <c r="B237" s="41"/>
      <c r="C237" s="41"/>
      <c r="D237" s="41"/>
    </row>
    <row r="238" spans="2:4" x14ac:dyDescent="0.25">
      <c r="B238" s="41"/>
      <c r="C238" s="41"/>
      <c r="D238" s="41"/>
    </row>
    <row r="239" spans="2:4" x14ac:dyDescent="0.25">
      <c r="B239" s="41"/>
      <c r="C239" s="41"/>
      <c r="D239" s="41"/>
    </row>
    <row r="240" spans="2:4" x14ac:dyDescent="0.25">
      <c r="B240" s="41"/>
      <c r="C240" s="41"/>
      <c r="D240" s="41"/>
    </row>
    <row r="241" spans="2:4" x14ac:dyDescent="0.25">
      <c r="B241" s="41"/>
      <c r="C241" s="41"/>
      <c r="D241" s="41"/>
    </row>
    <row r="242" spans="2:4" x14ac:dyDescent="0.25">
      <c r="B242" s="41"/>
      <c r="C242" s="41"/>
      <c r="D242" s="41"/>
    </row>
    <row r="243" spans="2:4" x14ac:dyDescent="0.25">
      <c r="B243" s="41"/>
      <c r="C243" s="41"/>
      <c r="D243" s="41"/>
    </row>
    <row r="244" spans="2:4" x14ac:dyDescent="0.25">
      <c r="B244" s="41"/>
      <c r="C244" s="41"/>
      <c r="D244" s="41"/>
    </row>
    <row r="245" spans="2:4" x14ac:dyDescent="0.25">
      <c r="B245" s="41"/>
      <c r="C245" s="41"/>
      <c r="D245" s="41"/>
    </row>
    <row r="246" spans="2:4" x14ac:dyDescent="0.25">
      <c r="B246" s="41"/>
      <c r="C246" s="41"/>
      <c r="D246" s="41"/>
    </row>
    <row r="247" spans="2:4" x14ac:dyDescent="0.25">
      <c r="B247" s="41"/>
      <c r="C247" s="41"/>
      <c r="D247" s="41"/>
    </row>
    <row r="248" spans="2:4" x14ac:dyDescent="0.25">
      <c r="B248" s="41"/>
      <c r="C248" s="41"/>
      <c r="D248" s="41"/>
    </row>
    <row r="249" spans="2:4" x14ac:dyDescent="0.25">
      <c r="B249" s="41"/>
      <c r="C249" s="41"/>
      <c r="D249" s="41"/>
    </row>
    <row r="250" spans="2:4" x14ac:dyDescent="0.25">
      <c r="B250" s="41"/>
      <c r="C250" s="41"/>
      <c r="D250" s="41"/>
    </row>
    <row r="251" spans="2:4" x14ac:dyDescent="0.25">
      <c r="B251" s="41"/>
      <c r="C251" s="41"/>
      <c r="D251" s="41"/>
    </row>
    <row r="252" spans="2:4" x14ac:dyDescent="0.25">
      <c r="B252" s="41"/>
      <c r="C252" s="41"/>
      <c r="D252" s="41"/>
    </row>
    <row r="253" spans="2:4" x14ac:dyDescent="0.25">
      <c r="B253" s="41"/>
      <c r="C253" s="41"/>
      <c r="D253" s="41"/>
    </row>
    <row r="254" spans="2:4" x14ac:dyDescent="0.25">
      <c r="B254" s="41"/>
      <c r="C254" s="41"/>
      <c r="D254" s="41"/>
    </row>
    <row r="255" spans="2:4" x14ac:dyDescent="0.25">
      <c r="B255" s="41"/>
      <c r="C255" s="41"/>
      <c r="D255" s="41"/>
    </row>
    <row r="256" spans="2:4" x14ac:dyDescent="0.25">
      <c r="B256" s="41"/>
      <c r="C256" s="41"/>
      <c r="D256" s="41"/>
    </row>
    <row r="257" spans="2:4" x14ac:dyDescent="0.25">
      <c r="B257" s="41"/>
      <c r="C257" s="41"/>
      <c r="D257" s="41"/>
    </row>
    <row r="258" spans="2:4" x14ac:dyDescent="0.25">
      <c r="B258" s="41"/>
      <c r="C258" s="41"/>
      <c r="D258" s="41"/>
    </row>
    <row r="259" spans="2:4" x14ac:dyDescent="0.25">
      <c r="B259" s="41"/>
      <c r="C259" s="41"/>
      <c r="D259" s="41"/>
    </row>
    <row r="260" spans="2:4" x14ac:dyDescent="0.25">
      <c r="B260" s="41"/>
      <c r="C260" s="41"/>
      <c r="D260" s="41"/>
    </row>
    <row r="261" spans="2:4" x14ac:dyDescent="0.25">
      <c r="B261" s="41"/>
      <c r="C261" s="41"/>
      <c r="D261" s="41"/>
    </row>
    <row r="262" spans="2:4" x14ac:dyDescent="0.25">
      <c r="B262" s="41"/>
      <c r="C262" s="41"/>
      <c r="D262" s="41"/>
    </row>
    <row r="263" spans="2:4" x14ac:dyDescent="0.25">
      <c r="B263" s="41"/>
      <c r="C263" s="41"/>
      <c r="D263" s="41"/>
    </row>
    <row r="264" spans="2:4" x14ac:dyDescent="0.25">
      <c r="B264" s="41"/>
      <c r="C264" s="41"/>
      <c r="D264" s="41"/>
    </row>
    <row r="265" spans="2:4" x14ac:dyDescent="0.25">
      <c r="B265" s="41"/>
      <c r="C265" s="41"/>
      <c r="D265" s="41"/>
    </row>
    <row r="266" spans="2:4" x14ac:dyDescent="0.25">
      <c r="B266" s="41"/>
      <c r="C266" s="41"/>
      <c r="D266" s="41"/>
    </row>
    <row r="267" spans="2:4" x14ac:dyDescent="0.25">
      <c r="B267" s="41"/>
      <c r="C267" s="41"/>
      <c r="D267" s="41"/>
    </row>
    <row r="268" spans="2:4" x14ac:dyDescent="0.25">
      <c r="B268" s="41"/>
      <c r="C268" s="41"/>
      <c r="D268" s="41"/>
    </row>
    <row r="269" spans="2:4" x14ac:dyDescent="0.25">
      <c r="B269" s="41"/>
      <c r="C269" s="41"/>
      <c r="D269" s="41"/>
    </row>
    <row r="270" spans="2:4" x14ac:dyDescent="0.25">
      <c r="B270" s="41"/>
      <c r="C270" s="41"/>
      <c r="D270" s="41"/>
    </row>
    <row r="271" spans="2:4" x14ac:dyDescent="0.25">
      <c r="B271" s="41"/>
      <c r="C271" s="41"/>
      <c r="D271" s="41"/>
    </row>
    <row r="272" spans="2:4" x14ac:dyDescent="0.25">
      <c r="B272" s="41"/>
      <c r="C272" s="41"/>
      <c r="D272" s="41"/>
    </row>
    <row r="273" spans="2:4" x14ac:dyDescent="0.25">
      <c r="B273" s="41"/>
      <c r="C273" s="41"/>
      <c r="D273" s="41"/>
    </row>
    <row r="274" spans="2:4" x14ac:dyDescent="0.25">
      <c r="B274" s="41"/>
      <c r="C274" s="41"/>
      <c r="D274" s="41"/>
    </row>
    <row r="275" spans="2:4" x14ac:dyDescent="0.25">
      <c r="B275" s="41"/>
      <c r="C275" s="41"/>
      <c r="D275" s="41"/>
    </row>
    <row r="276" spans="2:4" x14ac:dyDescent="0.25">
      <c r="B276" s="41"/>
      <c r="C276" s="41"/>
      <c r="D276" s="41"/>
    </row>
    <row r="277" spans="2:4" x14ac:dyDescent="0.25">
      <c r="B277" s="41"/>
      <c r="C277" s="41"/>
      <c r="D277" s="41"/>
    </row>
    <row r="278" spans="2:4" x14ac:dyDescent="0.25">
      <c r="B278" s="41"/>
      <c r="C278" s="41"/>
      <c r="D278" s="41"/>
    </row>
    <row r="279" spans="2:4" x14ac:dyDescent="0.25">
      <c r="B279" s="41"/>
      <c r="C279" s="41"/>
      <c r="D279" s="41"/>
    </row>
    <row r="280" spans="2:4" x14ac:dyDescent="0.25">
      <c r="B280" s="41"/>
      <c r="C280" s="41"/>
      <c r="D280" s="41"/>
    </row>
    <row r="281" spans="2:4" x14ac:dyDescent="0.25">
      <c r="B281" s="41"/>
      <c r="C281" s="41"/>
      <c r="D281" s="41"/>
    </row>
    <row r="282" spans="2:4" x14ac:dyDescent="0.25">
      <c r="B282" s="41"/>
      <c r="C282" s="41"/>
      <c r="D282" s="41"/>
    </row>
    <row r="283" spans="2:4" x14ac:dyDescent="0.25">
      <c r="B283" s="41"/>
      <c r="C283" s="41"/>
      <c r="D283" s="41"/>
    </row>
    <row r="284" spans="2:4" x14ac:dyDescent="0.25">
      <c r="B284" s="41"/>
      <c r="C284" s="41"/>
      <c r="D284" s="41"/>
    </row>
    <row r="285" spans="2:4" x14ac:dyDescent="0.25">
      <c r="B285" s="41"/>
      <c r="C285" s="41"/>
      <c r="D285" s="41"/>
    </row>
    <row r="286" spans="2:4" x14ac:dyDescent="0.25">
      <c r="B286" s="41"/>
      <c r="C286" s="41"/>
      <c r="D286" s="41"/>
    </row>
    <row r="287" spans="2:4" x14ac:dyDescent="0.25">
      <c r="B287" s="41"/>
      <c r="C287" s="41"/>
      <c r="D287" s="41"/>
    </row>
    <row r="288" spans="2:4" x14ac:dyDescent="0.25">
      <c r="B288" s="41"/>
      <c r="C288" s="41"/>
      <c r="D288" s="41"/>
    </row>
    <row r="289" spans="2:4" x14ac:dyDescent="0.25">
      <c r="B289" s="41"/>
      <c r="C289" s="41"/>
      <c r="D289" s="41"/>
    </row>
    <row r="290" spans="2:4" x14ac:dyDescent="0.25">
      <c r="B290" s="41"/>
      <c r="C290" s="41"/>
      <c r="D290" s="41"/>
    </row>
    <row r="291" spans="2:4" x14ac:dyDescent="0.25">
      <c r="B291" s="41"/>
      <c r="C291" s="41"/>
      <c r="D291" s="41"/>
    </row>
    <row r="292" spans="2:4" x14ac:dyDescent="0.25">
      <c r="B292" s="41"/>
      <c r="C292" s="41"/>
      <c r="D292" s="41"/>
    </row>
    <row r="293" spans="2:4" x14ac:dyDescent="0.25">
      <c r="B293" s="41"/>
      <c r="C293" s="41"/>
      <c r="D293" s="41"/>
    </row>
    <row r="294" spans="2:4" x14ac:dyDescent="0.25">
      <c r="B294" s="41"/>
      <c r="C294" s="41"/>
      <c r="D294" s="41"/>
    </row>
    <row r="295" spans="2:4" x14ac:dyDescent="0.25">
      <c r="B295" s="41"/>
      <c r="C295" s="41"/>
      <c r="D295" s="41"/>
    </row>
    <row r="296" spans="2:4" x14ac:dyDescent="0.25">
      <c r="B296" s="41"/>
      <c r="C296" s="41"/>
      <c r="D296" s="41"/>
    </row>
    <row r="297" spans="2:4" x14ac:dyDescent="0.25">
      <c r="B297" s="41"/>
      <c r="C297" s="41"/>
      <c r="D297" s="41"/>
    </row>
    <row r="298" spans="2:4" x14ac:dyDescent="0.25">
      <c r="B298" s="41"/>
      <c r="C298" s="41"/>
      <c r="D298" s="41"/>
    </row>
    <row r="299" spans="2:4" x14ac:dyDescent="0.25">
      <c r="B299" s="41"/>
      <c r="C299" s="41"/>
      <c r="D299" s="41"/>
    </row>
    <row r="300" spans="2:4" x14ac:dyDescent="0.25">
      <c r="B300" s="41"/>
      <c r="C300" s="41"/>
      <c r="D300" s="41"/>
    </row>
    <row r="301" spans="2:4" x14ac:dyDescent="0.25">
      <c r="B301" s="41"/>
      <c r="C301" s="41"/>
      <c r="D301" s="41"/>
    </row>
    <row r="302" spans="2:4" x14ac:dyDescent="0.25">
      <c r="B302" s="41"/>
      <c r="C302" s="41"/>
      <c r="D302" s="41"/>
    </row>
    <row r="303" spans="2:4" x14ac:dyDescent="0.25">
      <c r="B303" s="41"/>
      <c r="C303" s="41"/>
      <c r="D303" s="41"/>
    </row>
    <row r="304" spans="2:4" x14ac:dyDescent="0.25">
      <c r="B304" s="41"/>
      <c r="C304" s="41"/>
      <c r="D304" s="41"/>
    </row>
    <row r="305" spans="2:4" x14ac:dyDescent="0.25">
      <c r="B305" s="41"/>
      <c r="C305" s="41"/>
      <c r="D305" s="41"/>
    </row>
    <row r="306" spans="2:4" x14ac:dyDescent="0.25">
      <c r="B306" s="41"/>
      <c r="C306" s="41"/>
      <c r="D306" s="41"/>
    </row>
    <row r="307" spans="2:4" x14ac:dyDescent="0.25">
      <c r="B307" s="41"/>
      <c r="C307" s="41"/>
      <c r="D307" s="41"/>
    </row>
    <row r="308" spans="2:4" x14ac:dyDescent="0.25">
      <c r="B308" s="41"/>
      <c r="C308" s="41"/>
      <c r="D308" s="41"/>
    </row>
    <row r="309" spans="2:4" x14ac:dyDescent="0.25">
      <c r="B309" s="41"/>
      <c r="C309" s="41"/>
      <c r="D309" s="41"/>
    </row>
    <row r="310" spans="2:4" x14ac:dyDescent="0.25">
      <c r="B310" s="41"/>
      <c r="C310" s="41"/>
      <c r="D310" s="41"/>
    </row>
    <row r="311" spans="2:4" x14ac:dyDescent="0.25">
      <c r="B311" s="41"/>
      <c r="C311" s="41"/>
      <c r="D311" s="41"/>
    </row>
    <row r="312" spans="2:4" x14ac:dyDescent="0.25">
      <c r="B312" s="41"/>
      <c r="C312" s="41"/>
      <c r="D312" s="41"/>
    </row>
    <row r="313" spans="2:4" x14ac:dyDescent="0.25">
      <c r="B313" s="41"/>
      <c r="C313" s="41"/>
      <c r="D313" s="41"/>
    </row>
    <row r="314" spans="2:4" x14ac:dyDescent="0.25">
      <c r="B314" s="41"/>
      <c r="C314" s="41"/>
      <c r="D314" s="41"/>
    </row>
    <row r="315" spans="2:4" x14ac:dyDescent="0.25">
      <c r="B315" s="41"/>
      <c r="C315" s="41"/>
      <c r="D315" s="41"/>
    </row>
    <row r="316" spans="2:4" x14ac:dyDescent="0.25">
      <c r="B316" s="41"/>
      <c r="C316" s="41"/>
      <c r="D316" s="41"/>
    </row>
    <row r="317" spans="2:4" x14ac:dyDescent="0.25">
      <c r="B317" s="41"/>
      <c r="C317" s="41"/>
      <c r="D317" s="41"/>
    </row>
    <row r="318" spans="2:4" x14ac:dyDescent="0.25">
      <c r="B318" s="41"/>
      <c r="C318" s="41"/>
      <c r="D318" s="41"/>
    </row>
    <row r="319" spans="2:4" x14ac:dyDescent="0.25">
      <c r="B319" s="41"/>
      <c r="C319" s="41"/>
      <c r="D319" s="41"/>
    </row>
    <row r="320" spans="2:4" x14ac:dyDescent="0.25">
      <c r="B320" s="41"/>
      <c r="C320" s="41"/>
      <c r="D320" s="41"/>
    </row>
    <row r="321" spans="2:4" x14ac:dyDescent="0.25">
      <c r="B321" s="41"/>
      <c r="C321" s="41"/>
      <c r="D321" s="41"/>
    </row>
    <row r="322" spans="2:4" x14ac:dyDescent="0.25">
      <c r="B322" s="41"/>
      <c r="C322" s="41"/>
      <c r="D322" s="41"/>
    </row>
    <row r="323" spans="2:4" x14ac:dyDescent="0.25">
      <c r="B323" s="41"/>
      <c r="C323" s="41"/>
      <c r="D323" s="41"/>
    </row>
    <row r="324" spans="2:4" x14ac:dyDescent="0.25">
      <c r="B324" s="41"/>
      <c r="C324" s="41"/>
      <c r="D324" s="41"/>
    </row>
    <row r="325" spans="2:4" x14ac:dyDescent="0.25">
      <c r="B325" s="41"/>
      <c r="C325" s="41"/>
      <c r="D325" s="41"/>
    </row>
    <row r="326" spans="2:4" x14ac:dyDescent="0.25">
      <c r="B326" s="41"/>
      <c r="C326" s="41"/>
      <c r="D326" s="41"/>
    </row>
    <row r="327" spans="2:4" x14ac:dyDescent="0.25">
      <c r="B327" s="41"/>
      <c r="C327" s="41"/>
      <c r="D327" s="41"/>
    </row>
    <row r="328" spans="2:4" x14ac:dyDescent="0.25">
      <c r="B328" s="41"/>
      <c r="C328" s="41"/>
      <c r="D328" s="41"/>
    </row>
    <row r="329" spans="2:4" x14ac:dyDescent="0.25">
      <c r="B329" s="41"/>
      <c r="C329" s="41"/>
      <c r="D329" s="41"/>
    </row>
    <row r="330" spans="2:4" x14ac:dyDescent="0.25">
      <c r="B330" s="41"/>
      <c r="C330" s="41"/>
      <c r="D330" s="41"/>
    </row>
    <row r="331" spans="2:4" x14ac:dyDescent="0.25">
      <c r="B331" s="41"/>
      <c r="C331" s="41"/>
      <c r="D331" s="41"/>
    </row>
    <row r="332" spans="2:4" x14ac:dyDescent="0.25">
      <c r="B332" s="41"/>
      <c r="C332" s="41"/>
      <c r="D332" s="41"/>
    </row>
    <row r="333" spans="2:4" x14ac:dyDescent="0.25">
      <c r="B333" s="41"/>
      <c r="C333" s="41"/>
      <c r="D333" s="41"/>
    </row>
    <row r="334" spans="2:4" x14ac:dyDescent="0.25">
      <c r="B334" s="41"/>
      <c r="C334" s="41"/>
      <c r="D334" s="41"/>
    </row>
    <row r="335" spans="2:4" x14ac:dyDescent="0.25">
      <c r="B335" s="41"/>
      <c r="C335" s="41"/>
      <c r="D335" s="41"/>
    </row>
    <row r="336" spans="2:4" x14ac:dyDescent="0.25">
      <c r="B336" s="41"/>
      <c r="C336" s="41"/>
      <c r="D336" s="41"/>
    </row>
    <row r="337" spans="2:4" x14ac:dyDescent="0.25">
      <c r="B337" s="41"/>
      <c r="C337" s="41"/>
      <c r="D337" s="41"/>
    </row>
    <row r="338" spans="2:4" x14ac:dyDescent="0.25">
      <c r="B338" s="41"/>
      <c r="C338" s="41"/>
      <c r="D338" s="41"/>
    </row>
    <row r="339" spans="2:4" x14ac:dyDescent="0.25">
      <c r="B339" s="41"/>
      <c r="C339" s="41"/>
      <c r="D339" s="41"/>
    </row>
    <row r="340" spans="2:4" x14ac:dyDescent="0.25">
      <c r="B340" s="41"/>
      <c r="C340" s="41"/>
      <c r="D340" s="41"/>
    </row>
    <row r="341" spans="2:4" x14ac:dyDescent="0.25">
      <c r="B341" s="41"/>
      <c r="C341" s="41"/>
      <c r="D341" s="41"/>
    </row>
    <row r="342" spans="2:4" x14ac:dyDescent="0.25">
      <c r="B342" s="41"/>
      <c r="C342" s="41"/>
      <c r="D342" s="41"/>
    </row>
    <row r="343" spans="2:4" x14ac:dyDescent="0.25">
      <c r="B343" s="41"/>
      <c r="C343" s="41"/>
      <c r="D343" s="41"/>
    </row>
    <row r="344" spans="2:4" x14ac:dyDescent="0.25">
      <c r="B344" s="41"/>
      <c r="C344" s="41"/>
      <c r="D344" s="41"/>
    </row>
    <row r="345" spans="2:4" x14ac:dyDescent="0.25">
      <c r="B345" s="41"/>
      <c r="C345" s="41"/>
      <c r="D345" s="41"/>
    </row>
    <row r="346" spans="2:4" x14ac:dyDescent="0.25">
      <c r="B346" s="41"/>
      <c r="C346" s="41"/>
      <c r="D346" s="41"/>
    </row>
    <row r="347" spans="2:4" x14ac:dyDescent="0.25">
      <c r="B347" s="41"/>
      <c r="C347" s="41"/>
      <c r="D347" s="41"/>
    </row>
    <row r="348" spans="2:4" x14ac:dyDescent="0.25">
      <c r="B348" s="41"/>
      <c r="C348" s="41"/>
      <c r="D348" s="41"/>
    </row>
    <row r="349" spans="2:4" x14ac:dyDescent="0.25">
      <c r="B349" s="41"/>
      <c r="C349" s="41"/>
      <c r="D349" s="41"/>
    </row>
    <row r="350" spans="2:4" x14ac:dyDescent="0.25">
      <c r="B350" s="41"/>
      <c r="C350" s="41"/>
      <c r="D350" s="41"/>
    </row>
    <row r="351" spans="2:4" x14ac:dyDescent="0.25">
      <c r="B351" s="41"/>
      <c r="C351" s="41"/>
      <c r="D351" s="41"/>
    </row>
    <row r="352" spans="2:4" x14ac:dyDescent="0.25">
      <c r="B352" s="41"/>
      <c r="C352" s="41"/>
      <c r="D352" s="41"/>
    </row>
    <row r="353" spans="2:4" x14ac:dyDescent="0.25">
      <c r="B353" s="41"/>
      <c r="C353" s="41"/>
      <c r="D353" s="41"/>
    </row>
    <row r="354" spans="2:4" x14ac:dyDescent="0.25">
      <c r="B354" s="41"/>
      <c r="C354" s="41"/>
      <c r="D354" s="41"/>
    </row>
    <row r="355" spans="2:4" x14ac:dyDescent="0.25">
      <c r="B355" s="41"/>
      <c r="C355" s="41"/>
      <c r="D355" s="41"/>
    </row>
    <row r="356" spans="2:4" x14ac:dyDescent="0.25">
      <c r="B356" s="41"/>
      <c r="C356" s="41"/>
      <c r="D356" s="41"/>
    </row>
    <row r="357" spans="2:4" x14ac:dyDescent="0.25">
      <c r="B357" s="41"/>
      <c r="C357" s="41"/>
      <c r="D357" s="41"/>
    </row>
    <row r="358" spans="2:4" x14ac:dyDescent="0.25">
      <c r="B358" s="41"/>
      <c r="C358" s="41"/>
      <c r="D358" s="41"/>
    </row>
    <row r="359" spans="2:4" x14ac:dyDescent="0.25">
      <c r="B359" s="41"/>
      <c r="C359" s="41"/>
      <c r="D359" s="41"/>
    </row>
    <row r="360" spans="2:4" x14ac:dyDescent="0.25">
      <c r="B360" s="41"/>
      <c r="C360" s="41"/>
      <c r="D360" s="41"/>
    </row>
    <row r="361" spans="2:4" x14ac:dyDescent="0.25">
      <c r="B361" s="41"/>
      <c r="C361" s="41"/>
      <c r="D361" s="41"/>
    </row>
    <row r="362" spans="2:4" x14ac:dyDescent="0.25">
      <c r="B362" s="41"/>
      <c r="C362" s="41"/>
      <c r="D362" s="41"/>
    </row>
    <row r="363" spans="2:4" x14ac:dyDescent="0.25">
      <c r="B363" s="41"/>
      <c r="C363" s="41"/>
      <c r="D363" s="41"/>
    </row>
    <row r="364" spans="2:4" x14ac:dyDescent="0.25">
      <c r="B364" s="41"/>
      <c r="C364" s="41"/>
      <c r="D364" s="41"/>
    </row>
    <row r="365" spans="2:4" x14ac:dyDescent="0.25">
      <c r="B365" s="41"/>
      <c r="C365" s="41"/>
      <c r="D365" s="41"/>
    </row>
    <row r="366" spans="2:4" x14ac:dyDescent="0.25">
      <c r="B366" s="41"/>
      <c r="C366" s="41"/>
      <c r="D366" s="41"/>
    </row>
    <row r="367" spans="2:4" x14ac:dyDescent="0.25">
      <c r="B367" s="41"/>
      <c r="C367" s="41"/>
      <c r="D367" s="41"/>
    </row>
    <row r="368" spans="2:4" x14ac:dyDescent="0.25">
      <c r="B368" s="41"/>
      <c r="C368" s="41"/>
      <c r="D368" s="41"/>
    </row>
    <row r="369" spans="2:4" x14ac:dyDescent="0.25">
      <c r="B369" s="41"/>
      <c r="C369" s="41"/>
      <c r="D369" s="41"/>
    </row>
    <row r="370" spans="2:4" x14ac:dyDescent="0.25">
      <c r="B370" s="41"/>
      <c r="C370" s="41"/>
      <c r="D370" s="41"/>
    </row>
    <row r="371" spans="2:4" x14ac:dyDescent="0.25">
      <c r="B371" s="41"/>
      <c r="C371" s="41"/>
      <c r="D371" s="41"/>
    </row>
    <row r="372" spans="2:4" x14ac:dyDescent="0.25">
      <c r="B372" s="41"/>
      <c r="C372" s="41"/>
      <c r="D372" s="41"/>
    </row>
    <row r="373" spans="2:4" x14ac:dyDescent="0.25">
      <c r="B373" s="41"/>
      <c r="C373" s="41"/>
      <c r="D373" s="41"/>
    </row>
    <row r="374" spans="2:4" x14ac:dyDescent="0.25">
      <c r="B374" s="41"/>
      <c r="C374" s="41"/>
      <c r="D374" s="41"/>
    </row>
    <row r="375" spans="2:4" x14ac:dyDescent="0.25">
      <c r="B375" s="41"/>
      <c r="C375" s="41"/>
      <c r="D375" s="41"/>
    </row>
    <row r="376" spans="2:4" x14ac:dyDescent="0.25">
      <c r="B376" s="41"/>
      <c r="C376" s="41"/>
      <c r="D376" s="41"/>
    </row>
    <row r="377" spans="2:4" x14ac:dyDescent="0.25">
      <c r="B377" s="41"/>
      <c r="C377" s="41"/>
      <c r="D377" s="41"/>
    </row>
    <row r="378" spans="2:4" x14ac:dyDescent="0.25">
      <c r="B378" s="41"/>
      <c r="C378" s="41"/>
      <c r="D378" s="41"/>
    </row>
    <row r="379" spans="2:4" x14ac:dyDescent="0.25">
      <c r="B379" s="41"/>
      <c r="C379" s="41"/>
      <c r="D379" s="41"/>
    </row>
    <row r="380" spans="2:4" x14ac:dyDescent="0.25">
      <c r="B380" s="41"/>
      <c r="C380" s="41"/>
      <c r="D380" s="41"/>
    </row>
    <row r="381" spans="2:4" x14ac:dyDescent="0.25">
      <c r="B381" s="41"/>
      <c r="C381" s="41"/>
      <c r="D381" s="41"/>
    </row>
    <row r="382" spans="2:4" x14ac:dyDescent="0.25">
      <c r="B382" s="41"/>
      <c r="C382" s="41"/>
      <c r="D382" s="41"/>
    </row>
    <row r="383" spans="2:4" x14ac:dyDescent="0.25">
      <c r="B383" s="41"/>
      <c r="C383" s="41"/>
      <c r="D383" s="41"/>
    </row>
    <row r="384" spans="2:4" x14ac:dyDescent="0.25">
      <c r="B384" s="41"/>
      <c r="C384" s="41"/>
      <c r="D384" s="41"/>
    </row>
    <row r="385" spans="2:4" x14ac:dyDescent="0.25">
      <c r="B385" s="41"/>
      <c r="C385" s="41"/>
      <c r="D385" s="41"/>
    </row>
    <row r="386" spans="2:4" x14ac:dyDescent="0.25">
      <c r="B386" s="41"/>
      <c r="C386" s="41"/>
      <c r="D386" s="41"/>
    </row>
    <row r="387" spans="2:4" x14ac:dyDescent="0.25">
      <c r="B387" s="41"/>
      <c r="C387" s="41"/>
      <c r="D387" s="41"/>
    </row>
    <row r="388" spans="2:4" x14ac:dyDescent="0.25">
      <c r="B388" s="41"/>
      <c r="C388" s="41"/>
      <c r="D388" s="41"/>
    </row>
    <row r="389" spans="2:4" x14ac:dyDescent="0.25">
      <c r="B389" s="41"/>
      <c r="C389" s="41"/>
      <c r="D389" s="41"/>
    </row>
    <row r="390" spans="2:4" x14ac:dyDescent="0.25">
      <c r="B390" s="41"/>
      <c r="C390" s="41"/>
      <c r="D390" s="41"/>
    </row>
    <row r="391" spans="2:4" x14ac:dyDescent="0.25">
      <c r="B391" s="41"/>
      <c r="C391" s="41"/>
      <c r="D391" s="41"/>
    </row>
    <row r="392" spans="2:4" x14ac:dyDescent="0.25">
      <c r="B392" s="41"/>
      <c r="C392" s="41"/>
      <c r="D392" s="41"/>
    </row>
    <row r="393" spans="2:4" x14ac:dyDescent="0.25">
      <c r="B393" s="41"/>
      <c r="C393" s="41"/>
      <c r="D393" s="41"/>
    </row>
    <row r="394" spans="2:4" x14ac:dyDescent="0.25">
      <c r="B394" s="41"/>
      <c r="C394" s="41"/>
      <c r="D394" s="41"/>
    </row>
    <row r="395" spans="2:4" x14ac:dyDescent="0.25">
      <c r="B395" s="41"/>
      <c r="C395" s="41"/>
      <c r="D395" s="41"/>
    </row>
    <row r="396" spans="2:4" x14ac:dyDescent="0.25">
      <c r="B396" s="41"/>
      <c r="C396" s="41"/>
      <c r="D396" s="41"/>
    </row>
    <row r="397" spans="2:4" x14ac:dyDescent="0.25">
      <c r="B397" s="41"/>
      <c r="C397" s="41"/>
      <c r="D397" s="41"/>
    </row>
    <row r="398" spans="2:4" x14ac:dyDescent="0.25">
      <c r="B398" s="41"/>
      <c r="C398" s="41"/>
      <c r="D398" s="41"/>
    </row>
    <row r="399" spans="2:4" x14ac:dyDescent="0.25">
      <c r="B399" s="41"/>
      <c r="C399" s="41"/>
      <c r="D399" s="41"/>
    </row>
    <row r="400" spans="2:4" x14ac:dyDescent="0.25">
      <c r="B400" s="41"/>
      <c r="C400" s="41"/>
      <c r="D400" s="41"/>
    </row>
    <row r="401" spans="2:4" x14ac:dyDescent="0.25">
      <c r="B401" s="41"/>
      <c r="C401" s="41"/>
      <c r="D401" s="41"/>
    </row>
    <row r="402" spans="2:4" x14ac:dyDescent="0.25">
      <c r="B402" s="41"/>
      <c r="C402" s="41"/>
      <c r="D402" s="41"/>
    </row>
    <row r="403" spans="2:4" x14ac:dyDescent="0.25">
      <c r="B403" s="41"/>
      <c r="C403" s="41"/>
      <c r="D403" s="41"/>
    </row>
    <row r="404" spans="2:4" x14ac:dyDescent="0.25">
      <c r="B404" s="41"/>
      <c r="C404" s="41"/>
      <c r="D404" s="41"/>
    </row>
    <row r="405" spans="2:4" x14ac:dyDescent="0.25">
      <c r="B405" s="41"/>
      <c r="C405" s="41"/>
      <c r="D405" s="41"/>
    </row>
    <row r="406" spans="2:4" x14ac:dyDescent="0.25">
      <c r="B406" s="41"/>
      <c r="C406" s="41"/>
      <c r="D406" s="41"/>
    </row>
    <row r="407" spans="2:4" x14ac:dyDescent="0.25">
      <c r="B407" s="41"/>
      <c r="C407" s="41"/>
      <c r="D407" s="41"/>
    </row>
    <row r="408" spans="2:4" x14ac:dyDescent="0.25">
      <c r="B408" s="41"/>
      <c r="C408" s="41"/>
      <c r="D408" s="41"/>
    </row>
    <row r="409" spans="2:4" x14ac:dyDescent="0.25">
      <c r="B409" s="41"/>
      <c r="C409" s="41"/>
      <c r="D409" s="41"/>
    </row>
    <row r="410" spans="2:4" x14ac:dyDescent="0.25">
      <c r="B410" s="41"/>
      <c r="C410" s="41"/>
      <c r="D410" s="41"/>
    </row>
    <row r="411" spans="2:4" x14ac:dyDescent="0.25">
      <c r="B411" s="41"/>
      <c r="C411" s="41"/>
      <c r="D411" s="41"/>
    </row>
    <row r="412" spans="2:4" x14ac:dyDescent="0.25">
      <c r="B412" s="41"/>
      <c r="C412" s="41"/>
      <c r="D412" s="41"/>
    </row>
    <row r="413" spans="2:4" x14ac:dyDescent="0.25">
      <c r="B413" s="41"/>
      <c r="C413" s="41"/>
      <c r="D413" s="41"/>
    </row>
    <row r="414" spans="2:4" x14ac:dyDescent="0.25">
      <c r="B414" s="41"/>
      <c r="C414" s="41"/>
      <c r="D414" s="41"/>
    </row>
    <row r="415" spans="2:4" x14ac:dyDescent="0.25">
      <c r="B415" s="41"/>
      <c r="C415" s="41"/>
      <c r="D415" s="41"/>
    </row>
    <row r="416" spans="2:4" x14ac:dyDescent="0.25">
      <c r="B416" s="41"/>
      <c r="C416" s="41"/>
      <c r="D416" s="41"/>
    </row>
    <row r="417" spans="2:4" x14ac:dyDescent="0.25">
      <c r="B417" s="41"/>
      <c r="C417" s="41"/>
      <c r="D417" s="41"/>
    </row>
    <row r="418" spans="2:4" x14ac:dyDescent="0.25">
      <c r="B418" s="41"/>
      <c r="C418" s="41"/>
      <c r="D418" s="41"/>
    </row>
    <row r="419" spans="2:4" x14ac:dyDescent="0.25">
      <c r="B419" s="41"/>
      <c r="C419" s="41"/>
      <c r="D419" s="41"/>
    </row>
    <row r="420" spans="2:4" x14ac:dyDescent="0.25">
      <c r="B420" s="41"/>
      <c r="C420" s="41"/>
      <c r="D420" s="41"/>
    </row>
    <row r="421" spans="2:4" x14ac:dyDescent="0.25">
      <c r="B421" s="41"/>
      <c r="C421" s="41"/>
      <c r="D421" s="41"/>
    </row>
    <row r="422" spans="2:4" x14ac:dyDescent="0.25">
      <c r="B422" s="41"/>
      <c r="C422" s="41"/>
      <c r="D422" s="41"/>
    </row>
    <row r="423" spans="2:4" x14ac:dyDescent="0.25">
      <c r="B423" s="41"/>
      <c r="C423" s="41"/>
      <c r="D423" s="41"/>
    </row>
    <row r="424" spans="2:4" x14ac:dyDescent="0.25">
      <c r="B424" s="41"/>
      <c r="C424" s="41"/>
      <c r="D424" s="41"/>
    </row>
    <row r="425" spans="2:4" x14ac:dyDescent="0.25">
      <c r="B425" s="41"/>
      <c r="C425" s="41"/>
      <c r="D425" s="41"/>
    </row>
    <row r="426" spans="2:4" x14ac:dyDescent="0.25">
      <c r="B426" s="41"/>
      <c r="C426" s="41"/>
      <c r="D426" s="41"/>
    </row>
    <row r="427" spans="2:4" x14ac:dyDescent="0.25">
      <c r="B427" s="41"/>
      <c r="C427" s="41"/>
      <c r="D427" s="41"/>
    </row>
    <row r="428" spans="2:4" x14ac:dyDescent="0.25">
      <c r="B428" s="41"/>
      <c r="C428" s="41"/>
      <c r="D428" s="41"/>
    </row>
    <row r="429" spans="2:4" x14ac:dyDescent="0.25">
      <c r="B429" s="41"/>
      <c r="C429" s="41"/>
      <c r="D429" s="41"/>
    </row>
    <row r="430" spans="2:4" x14ac:dyDescent="0.25">
      <c r="B430" s="41"/>
      <c r="C430" s="41"/>
      <c r="D430" s="41"/>
    </row>
    <row r="431" spans="2:4" x14ac:dyDescent="0.25">
      <c r="B431" s="41"/>
      <c r="C431" s="41"/>
      <c r="D431" s="41"/>
    </row>
    <row r="432" spans="2:4" x14ac:dyDescent="0.25">
      <c r="B432" s="41"/>
      <c r="C432" s="41"/>
      <c r="D432" s="41"/>
    </row>
    <row r="433" spans="2:4" x14ac:dyDescent="0.25">
      <c r="B433" s="41"/>
      <c r="C433" s="41"/>
      <c r="D433" s="41"/>
    </row>
    <row r="434" spans="2:4" x14ac:dyDescent="0.25">
      <c r="B434" s="41"/>
      <c r="C434" s="41"/>
      <c r="D434" s="41"/>
    </row>
    <row r="435" spans="2:4" x14ac:dyDescent="0.25">
      <c r="B435" s="41"/>
      <c r="C435" s="41"/>
      <c r="D435" s="41"/>
    </row>
    <row r="436" spans="2:4" x14ac:dyDescent="0.25">
      <c r="B436" s="41"/>
      <c r="C436" s="41"/>
      <c r="D436" s="41"/>
    </row>
    <row r="437" spans="2:4" x14ac:dyDescent="0.25">
      <c r="B437" s="41"/>
      <c r="C437" s="41"/>
      <c r="D437" s="41"/>
    </row>
    <row r="438" spans="2:4" x14ac:dyDescent="0.25">
      <c r="B438" s="41"/>
      <c r="C438" s="41"/>
      <c r="D438" s="41"/>
    </row>
    <row r="439" spans="2:4" x14ac:dyDescent="0.25">
      <c r="B439" s="41"/>
      <c r="C439" s="41"/>
      <c r="D439" s="41"/>
    </row>
    <row r="440" spans="2:4" x14ac:dyDescent="0.25">
      <c r="B440" s="41"/>
      <c r="C440" s="41"/>
      <c r="D440" s="41"/>
    </row>
    <row r="441" spans="2:4" x14ac:dyDescent="0.25">
      <c r="B441" s="41"/>
      <c r="C441" s="41"/>
      <c r="D441" s="41"/>
    </row>
    <row r="442" spans="2:4" x14ac:dyDescent="0.25">
      <c r="B442" s="41"/>
      <c r="C442" s="41"/>
      <c r="D442" s="41"/>
    </row>
    <row r="443" spans="2:4" x14ac:dyDescent="0.25">
      <c r="B443" s="41"/>
      <c r="C443" s="41"/>
      <c r="D443" s="41"/>
    </row>
    <row r="444" spans="2:4" x14ac:dyDescent="0.25">
      <c r="B444" s="41"/>
      <c r="C444" s="41"/>
      <c r="D444" s="41"/>
    </row>
    <row r="445" spans="2:4" x14ac:dyDescent="0.25">
      <c r="B445" s="41"/>
      <c r="C445" s="41"/>
      <c r="D445" s="41"/>
    </row>
    <row r="446" spans="2:4" x14ac:dyDescent="0.25">
      <c r="B446" s="41"/>
      <c r="C446" s="41"/>
      <c r="D446" s="41"/>
    </row>
    <row r="447" spans="2:4" x14ac:dyDescent="0.25">
      <c r="B447" s="41"/>
      <c r="C447" s="41"/>
      <c r="D447" s="41"/>
    </row>
    <row r="448" spans="2:4" x14ac:dyDescent="0.25">
      <c r="B448" s="41"/>
      <c r="C448" s="41"/>
      <c r="D448" s="41"/>
    </row>
    <row r="449" spans="2:4" x14ac:dyDescent="0.25">
      <c r="B449" s="41"/>
      <c r="C449" s="41"/>
      <c r="D449" s="41"/>
    </row>
    <row r="450" spans="2:4" x14ac:dyDescent="0.25">
      <c r="B450" s="41"/>
      <c r="C450" s="41"/>
      <c r="D450" s="41"/>
    </row>
    <row r="451" spans="2:4" x14ac:dyDescent="0.25">
      <c r="B451" s="41"/>
      <c r="C451" s="41"/>
      <c r="D451" s="41"/>
    </row>
    <row r="452" spans="2:4" x14ac:dyDescent="0.25">
      <c r="B452" s="41"/>
      <c r="C452" s="41"/>
      <c r="D452" s="41"/>
    </row>
    <row r="453" spans="2:4" x14ac:dyDescent="0.25">
      <c r="B453" s="41"/>
      <c r="C453" s="41"/>
      <c r="D453" s="41"/>
    </row>
    <row r="454" spans="2:4" x14ac:dyDescent="0.25">
      <c r="B454" s="41"/>
      <c r="C454" s="41"/>
      <c r="D454" s="41"/>
    </row>
    <row r="455" spans="2:4" x14ac:dyDescent="0.25">
      <c r="B455" s="41"/>
      <c r="C455" s="41"/>
      <c r="D455" s="41"/>
    </row>
    <row r="456" spans="2:4" x14ac:dyDescent="0.25">
      <c r="B456" s="41"/>
      <c r="C456" s="41"/>
      <c r="D456" s="41"/>
    </row>
    <row r="457" spans="2:4" x14ac:dyDescent="0.25">
      <c r="B457" s="41"/>
      <c r="C457" s="41"/>
      <c r="D457" s="41"/>
    </row>
    <row r="458" spans="2:4" x14ac:dyDescent="0.25">
      <c r="B458" s="41"/>
      <c r="C458" s="41"/>
      <c r="D458" s="41"/>
    </row>
    <row r="459" spans="2:4" x14ac:dyDescent="0.25">
      <c r="B459" s="41"/>
      <c r="C459" s="41"/>
      <c r="D459" s="41"/>
    </row>
    <row r="460" spans="2:4" x14ac:dyDescent="0.25">
      <c r="B460" s="41"/>
      <c r="C460" s="41"/>
      <c r="D460" s="41"/>
    </row>
    <row r="461" spans="2:4" x14ac:dyDescent="0.25">
      <c r="B461" s="41"/>
      <c r="C461" s="41"/>
      <c r="D461" s="41"/>
    </row>
    <row r="462" spans="2:4" x14ac:dyDescent="0.25">
      <c r="B462" s="41"/>
      <c r="C462" s="41"/>
      <c r="D462" s="41"/>
    </row>
    <row r="463" spans="2:4" x14ac:dyDescent="0.25">
      <c r="B463" s="41"/>
      <c r="C463" s="41"/>
      <c r="D463" s="41"/>
    </row>
    <row r="464" spans="2:4" x14ac:dyDescent="0.25">
      <c r="B464" s="41"/>
      <c r="C464" s="41"/>
      <c r="D464" s="41"/>
    </row>
    <row r="465" spans="2:4" x14ac:dyDescent="0.25">
      <c r="B465" s="41"/>
      <c r="C465" s="41"/>
      <c r="D465" s="41"/>
    </row>
    <row r="466" spans="2:4" x14ac:dyDescent="0.25">
      <c r="B466" s="41"/>
      <c r="C466" s="41"/>
      <c r="D466" s="41"/>
    </row>
    <row r="467" spans="2:4" x14ac:dyDescent="0.25">
      <c r="B467" s="41"/>
      <c r="C467" s="41"/>
      <c r="D467" s="41"/>
    </row>
    <row r="468" spans="2:4" x14ac:dyDescent="0.25">
      <c r="B468" s="41"/>
      <c r="C468" s="41"/>
      <c r="D468" s="41"/>
    </row>
    <row r="469" spans="2:4" x14ac:dyDescent="0.25">
      <c r="B469" s="41"/>
      <c r="C469" s="41"/>
      <c r="D469" s="41"/>
    </row>
    <row r="470" spans="2:4" x14ac:dyDescent="0.25">
      <c r="B470" s="41"/>
      <c r="C470" s="41"/>
      <c r="D470" s="41"/>
    </row>
    <row r="471" spans="2:4" x14ac:dyDescent="0.25">
      <c r="B471" s="41"/>
      <c r="C471" s="41"/>
      <c r="D471" s="41"/>
    </row>
    <row r="472" spans="2:4" x14ac:dyDescent="0.25">
      <c r="B472" s="41"/>
      <c r="C472" s="41"/>
      <c r="D472" s="41"/>
    </row>
    <row r="473" spans="2:4" x14ac:dyDescent="0.25">
      <c r="B473" s="41"/>
      <c r="C473" s="41"/>
      <c r="D473" s="41"/>
    </row>
    <row r="474" spans="2:4" x14ac:dyDescent="0.25">
      <c r="B474" s="41"/>
      <c r="C474" s="41"/>
      <c r="D474" s="41"/>
    </row>
    <row r="475" spans="2:4" x14ac:dyDescent="0.25">
      <c r="B475" s="41"/>
      <c r="C475" s="41"/>
      <c r="D475" s="41"/>
    </row>
    <row r="476" spans="2:4" x14ac:dyDescent="0.25">
      <c r="B476" s="41"/>
      <c r="C476" s="41"/>
      <c r="D476" s="41"/>
    </row>
    <row r="477" spans="2:4" x14ac:dyDescent="0.25">
      <c r="B477" s="41"/>
      <c r="C477" s="41"/>
      <c r="D477" s="41"/>
    </row>
    <row r="478" spans="2:4" x14ac:dyDescent="0.25">
      <c r="B478" s="41"/>
      <c r="C478" s="41"/>
      <c r="D478" s="41"/>
    </row>
    <row r="479" spans="2:4" x14ac:dyDescent="0.25">
      <c r="B479" s="41"/>
      <c r="C479" s="41"/>
      <c r="D479" s="41"/>
    </row>
    <row r="480" spans="2:4" x14ac:dyDescent="0.25">
      <c r="B480" s="41"/>
      <c r="C480" s="41"/>
      <c r="D480" s="41"/>
    </row>
    <row r="481" spans="2:4" x14ac:dyDescent="0.25">
      <c r="B481" s="41"/>
      <c r="C481" s="41"/>
      <c r="D481" s="41"/>
    </row>
    <row r="482" spans="2:4" x14ac:dyDescent="0.25">
      <c r="B482" s="41"/>
      <c r="C482" s="41"/>
      <c r="D482" s="41"/>
    </row>
    <row r="483" spans="2:4" x14ac:dyDescent="0.25">
      <c r="B483" s="41"/>
      <c r="C483" s="41"/>
      <c r="D483" s="41"/>
    </row>
    <row r="484" spans="2:4" x14ac:dyDescent="0.25">
      <c r="B484" s="41"/>
      <c r="C484" s="41"/>
      <c r="D484" s="41"/>
    </row>
    <row r="485" spans="2:4" x14ac:dyDescent="0.25">
      <c r="B485" s="41"/>
      <c r="C485" s="41"/>
      <c r="D485" s="41"/>
    </row>
    <row r="486" spans="2:4" x14ac:dyDescent="0.25">
      <c r="B486" s="41"/>
      <c r="C486" s="41"/>
      <c r="D486" s="41"/>
    </row>
    <row r="487" spans="2:4" x14ac:dyDescent="0.25">
      <c r="B487" s="41"/>
      <c r="C487" s="41"/>
      <c r="D487" s="41"/>
    </row>
    <row r="488" spans="2:4" x14ac:dyDescent="0.25">
      <c r="B488" s="41"/>
      <c r="C488" s="41"/>
      <c r="D488" s="41"/>
    </row>
    <row r="489" spans="2:4" x14ac:dyDescent="0.25">
      <c r="B489" s="41"/>
      <c r="C489" s="41"/>
      <c r="D489" s="41"/>
    </row>
    <row r="490" spans="2:4" x14ac:dyDescent="0.25">
      <c r="B490" s="41"/>
      <c r="C490" s="41"/>
      <c r="D490" s="41"/>
    </row>
    <row r="491" spans="2:4" x14ac:dyDescent="0.25">
      <c r="B491" s="41"/>
      <c r="C491" s="41"/>
      <c r="D491" s="41"/>
    </row>
    <row r="492" spans="2:4" x14ac:dyDescent="0.25">
      <c r="B492" s="41"/>
      <c r="C492" s="41"/>
      <c r="D492" s="41"/>
    </row>
    <row r="493" spans="2:4" x14ac:dyDescent="0.25">
      <c r="B493" s="41"/>
      <c r="C493" s="41"/>
      <c r="D493" s="41"/>
    </row>
    <row r="494" spans="2:4" x14ac:dyDescent="0.25">
      <c r="B494" s="41"/>
      <c r="C494" s="41"/>
      <c r="D494" s="41"/>
    </row>
    <row r="495" spans="2:4" x14ac:dyDescent="0.25">
      <c r="B495" s="41"/>
      <c r="C495" s="41"/>
      <c r="D495" s="41"/>
    </row>
    <row r="496" spans="2:4" x14ac:dyDescent="0.25">
      <c r="B496" s="41"/>
      <c r="C496" s="41"/>
      <c r="D496" s="41"/>
    </row>
    <row r="497" spans="2:4" x14ac:dyDescent="0.25">
      <c r="B497" s="41"/>
      <c r="C497" s="41"/>
      <c r="D497" s="41"/>
    </row>
    <row r="498" spans="2:4" x14ac:dyDescent="0.25">
      <c r="B498" s="41"/>
      <c r="C498" s="41"/>
      <c r="D498" s="41"/>
    </row>
    <row r="499" spans="2:4" x14ac:dyDescent="0.25">
      <c r="B499" s="41"/>
      <c r="C499" s="41"/>
      <c r="D499" s="41"/>
    </row>
    <row r="500" spans="2:4" x14ac:dyDescent="0.25">
      <c r="B500" s="41"/>
      <c r="C500" s="41"/>
      <c r="D500" s="41"/>
    </row>
    <row r="501" spans="2:4" x14ac:dyDescent="0.25">
      <c r="B501" s="41"/>
      <c r="C501" s="41"/>
      <c r="D501" s="41"/>
    </row>
    <row r="502" spans="2:4" x14ac:dyDescent="0.25">
      <c r="B502" s="41"/>
      <c r="C502" s="41"/>
      <c r="D502" s="41"/>
    </row>
    <row r="503" spans="2:4" x14ac:dyDescent="0.25">
      <c r="B503" s="41"/>
      <c r="C503" s="41"/>
      <c r="D503" s="41"/>
    </row>
    <row r="504" spans="2:4" x14ac:dyDescent="0.25">
      <c r="B504" s="41"/>
      <c r="C504" s="41"/>
      <c r="D504" s="41"/>
    </row>
    <row r="505" spans="2:4" x14ac:dyDescent="0.25">
      <c r="B505" s="41"/>
      <c r="C505" s="41"/>
      <c r="D505" s="41"/>
    </row>
    <row r="506" spans="2:4" x14ac:dyDescent="0.25">
      <c r="B506" s="41"/>
      <c r="C506" s="41"/>
      <c r="D506" s="41"/>
    </row>
    <row r="507" spans="2:4" x14ac:dyDescent="0.25">
      <c r="B507" s="41"/>
      <c r="C507" s="41"/>
      <c r="D507" s="41"/>
    </row>
    <row r="508" spans="2:4" x14ac:dyDescent="0.25">
      <c r="B508" s="41"/>
      <c r="C508" s="41"/>
      <c r="D508" s="41"/>
    </row>
    <row r="509" spans="2:4" x14ac:dyDescent="0.25">
      <c r="B509" s="41"/>
      <c r="C509" s="41"/>
      <c r="D509" s="41"/>
    </row>
    <row r="510" spans="2:4" x14ac:dyDescent="0.25">
      <c r="B510" s="41"/>
      <c r="C510" s="41"/>
      <c r="D510" s="41"/>
    </row>
    <row r="511" spans="2:4" x14ac:dyDescent="0.25">
      <c r="B511" s="41"/>
      <c r="C511" s="41"/>
      <c r="D511" s="41"/>
    </row>
    <row r="512" spans="2:4" x14ac:dyDescent="0.25">
      <c r="B512" s="41"/>
      <c r="C512" s="41"/>
      <c r="D512" s="41"/>
    </row>
    <row r="513" spans="2:4" x14ac:dyDescent="0.25">
      <c r="B513" s="41"/>
      <c r="C513" s="41"/>
      <c r="D513" s="41"/>
    </row>
    <row r="514" spans="2:4" x14ac:dyDescent="0.25">
      <c r="B514" s="41"/>
      <c r="C514" s="41"/>
      <c r="D514" s="41"/>
    </row>
    <row r="515" spans="2:4" x14ac:dyDescent="0.25">
      <c r="B515" s="41"/>
      <c r="C515" s="41"/>
      <c r="D515" s="41"/>
    </row>
    <row r="516" spans="2:4" x14ac:dyDescent="0.25">
      <c r="B516" s="41"/>
      <c r="C516" s="41"/>
      <c r="D516" s="41"/>
    </row>
    <row r="517" spans="2:4" x14ac:dyDescent="0.25">
      <c r="B517" s="41"/>
      <c r="C517" s="41"/>
      <c r="D517" s="41"/>
    </row>
    <row r="518" spans="2:4" x14ac:dyDescent="0.25">
      <c r="B518" s="41"/>
      <c r="C518" s="41"/>
      <c r="D518" s="41"/>
    </row>
    <row r="519" spans="2:4" x14ac:dyDescent="0.25">
      <c r="B519" s="41"/>
      <c r="C519" s="41"/>
      <c r="D519" s="41"/>
    </row>
    <row r="520" spans="2:4" x14ac:dyDescent="0.25">
      <c r="B520" s="41"/>
      <c r="C520" s="41"/>
      <c r="D520" s="41"/>
    </row>
    <row r="521" spans="2:4" x14ac:dyDescent="0.25">
      <c r="B521" s="41"/>
      <c r="C521" s="41"/>
      <c r="D521" s="41"/>
    </row>
    <row r="522" spans="2:4" x14ac:dyDescent="0.25">
      <c r="B522" s="41"/>
      <c r="C522" s="41"/>
      <c r="D522" s="41"/>
    </row>
    <row r="523" spans="2:4" x14ac:dyDescent="0.25">
      <c r="B523" s="41"/>
      <c r="C523" s="41"/>
      <c r="D523" s="41"/>
    </row>
    <row r="524" spans="2:4" x14ac:dyDescent="0.25">
      <c r="B524" s="41"/>
      <c r="C524" s="41"/>
      <c r="D524" s="41"/>
    </row>
    <row r="525" spans="2:4" x14ac:dyDescent="0.25">
      <c r="B525" s="41"/>
      <c r="C525" s="41"/>
      <c r="D525" s="41"/>
    </row>
    <row r="526" spans="2:4" x14ac:dyDescent="0.25">
      <c r="B526" s="41"/>
      <c r="C526" s="41"/>
      <c r="D526" s="41"/>
    </row>
    <row r="527" spans="2:4" x14ac:dyDescent="0.25">
      <c r="B527" s="41"/>
      <c r="C527" s="41"/>
      <c r="D527" s="41"/>
    </row>
    <row r="528" spans="2:4" x14ac:dyDescent="0.25">
      <c r="B528" s="41"/>
      <c r="C528" s="41"/>
      <c r="D528" s="41"/>
    </row>
    <row r="529" spans="2:4" x14ac:dyDescent="0.25">
      <c r="B529" s="41"/>
      <c r="C529" s="41"/>
      <c r="D529" s="41"/>
    </row>
    <row r="530" spans="2:4" x14ac:dyDescent="0.25">
      <c r="B530" s="41"/>
      <c r="C530" s="41"/>
      <c r="D530" s="41"/>
    </row>
    <row r="531" spans="2:4" x14ac:dyDescent="0.25">
      <c r="B531" s="41"/>
      <c r="C531" s="41"/>
      <c r="D531" s="41"/>
    </row>
    <row r="532" spans="2:4" x14ac:dyDescent="0.25">
      <c r="B532" s="41"/>
      <c r="C532" s="41"/>
      <c r="D532" s="41"/>
    </row>
    <row r="533" spans="2:4" x14ac:dyDescent="0.25">
      <c r="B533" s="41"/>
      <c r="C533" s="41"/>
      <c r="D533" s="41"/>
    </row>
    <row r="534" spans="2:4" x14ac:dyDescent="0.25">
      <c r="B534" s="41"/>
      <c r="C534" s="41"/>
      <c r="D534" s="41"/>
    </row>
    <row r="535" spans="2:4" x14ac:dyDescent="0.25">
      <c r="B535" s="41"/>
      <c r="C535" s="41"/>
      <c r="D535" s="41"/>
    </row>
    <row r="536" spans="2:4" x14ac:dyDescent="0.25">
      <c r="B536" s="41"/>
      <c r="C536" s="41"/>
      <c r="D536" s="41"/>
    </row>
    <row r="537" spans="2:4" x14ac:dyDescent="0.25">
      <c r="B537" s="41"/>
      <c r="C537" s="41"/>
      <c r="D537" s="41"/>
    </row>
    <row r="538" spans="2:4" x14ac:dyDescent="0.25">
      <c r="B538" s="41"/>
      <c r="C538" s="41"/>
      <c r="D538" s="41"/>
    </row>
    <row r="539" spans="2:4" x14ac:dyDescent="0.25">
      <c r="B539" s="41"/>
      <c r="C539" s="41"/>
      <c r="D539" s="41"/>
    </row>
    <row r="540" spans="2:4" x14ac:dyDescent="0.25">
      <c r="B540" s="41"/>
      <c r="C540" s="41"/>
      <c r="D540" s="41"/>
    </row>
    <row r="541" spans="2:4" x14ac:dyDescent="0.25">
      <c r="B541" s="41"/>
      <c r="C541" s="41"/>
      <c r="D541" s="41"/>
    </row>
    <row r="542" spans="2:4" x14ac:dyDescent="0.25">
      <c r="B542" s="41"/>
      <c r="C542" s="41"/>
      <c r="D542" s="41"/>
    </row>
    <row r="543" spans="2:4" x14ac:dyDescent="0.25">
      <c r="B543" s="41"/>
      <c r="C543" s="41"/>
      <c r="D543" s="41"/>
    </row>
    <row r="544" spans="2:4" x14ac:dyDescent="0.25">
      <c r="B544" s="41"/>
      <c r="C544" s="41"/>
      <c r="D544" s="41"/>
    </row>
    <row r="545" spans="2:4" x14ac:dyDescent="0.25">
      <c r="B545" s="41"/>
      <c r="C545" s="41"/>
      <c r="D545" s="41"/>
    </row>
    <row r="546" spans="2:4" x14ac:dyDescent="0.25">
      <c r="B546" s="41"/>
      <c r="C546" s="41"/>
      <c r="D546" s="41"/>
    </row>
    <row r="547" spans="2:4" x14ac:dyDescent="0.25">
      <c r="B547" s="41"/>
      <c r="C547" s="41"/>
      <c r="D547" s="41"/>
    </row>
    <row r="548" spans="2:4" x14ac:dyDescent="0.25">
      <c r="B548" s="41"/>
      <c r="C548" s="41"/>
      <c r="D548" s="41"/>
    </row>
    <row r="549" spans="2:4" x14ac:dyDescent="0.25">
      <c r="B549" s="41"/>
      <c r="C549" s="41"/>
      <c r="D549" s="41"/>
    </row>
    <row r="550" spans="2:4" x14ac:dyDescent="0.25">
      <c r="B550" s="41"/>
      <c r="C550" s="41"/>
      <c r="D550" s="41"/>
    </row>
    <row r="551" spans="2:4" x14ac:dyDescent="0.25">
      <c r="B551" s="41"/>
      <c r="C551" s="41"/>
      <c r="D551" s="41"/>
    </row>
    <row r="552" spans="2:4" x14ac:dyDescent="0.25">
      <c r="B552" s="41"/>
      <c r="C552" s="41"/>
      <c r="D552" s="41"/>
    </row>
    <row r="553" spans="2:4" x14ac:dyDescent="0.25">
      <c r="B553" s="41"/>
      <c r="C553" s="41"/>
      <c r="D553" s="41"/>
    </row>
    <row r="554" spans="2:4" x14ac:dyDescent="0.25">
      <c r="B554" s="41"/>
      <c r="C554" s="41"/>
      <c r="D554" s="41"/>
    </row>
    <row r="555" spans="2:4" x14ac:dyDescent="0.25">
      <c r="B555" s="41"/>
      <c r="C555" s="41"/>
      <c r="D555" s="41"/>
    </row>
    <row r="556" spans="2:4" x14ac:dyDescent="0.25">
      <c r="B556" s="41"/>
      <c r="C556" s="41"/>
      <c r="D556" s="41"/>
    </row>
    <row r="557" spans="2:4" x14ac:dyDescent="0.25">
      <c r="B557" s="41"/>
      <c r="C557" s="41"/>
      <c r="D557" s="41"/>
    </row>
    <row r="558" spans="2:4" x14ac:dyDescent="0.25">
      <c r="B558" s="41"/>
      <c r="C558" s="41"/>
      <c r="D558" s="41"/>
    </row>
    <row r="559" spans="2:4" x14ac:dyDescent="0.25">
      <c r="B559" s="41"/>
      <c r="C559" s="41"/>
      <c r="D559" s="41"/>
    </row>
    <row r="560" spans="2:4" x14ac:dyDescent="0.25">
      <c r="B560" s="41"/>
      <c r="C560" s="41"/>
      <c r="D560" s="41"/>
    </row>
    <row r="561" spans="2:4" x14ac:dyDescent="0.25">
      <c r="B561" s="41"/>
      <c r="C561" s="41"/>
      <c r="D561" s="41"/>
    </row>
    <row r="562" spans="2:4" x14ac:dyDescent="0.25">
      <c r="B562" s="41"/>
      <c r="C562" s="41"/>
      <c r="D562" s="41"/>
    </row>
    <row r="563" spans="2:4" x14ac:dyDescent="0.25">
      <c r="B563" s="41"/>
      <c r="C563" s="41"/>
      <c r="D563" s="41"/>
    </row>
    <row r="564" spans="2:4" x14ac:dyDescent="0.25">
      <c r="B564" s="41"/>
      <c r="C564" s="41"/>
      <c r="D564" s="41"/>
    </row>
    <row r="565" spans="2:4" x14ac:dyDescent="0.25">
      <c r="B565" s="41"/>
      <c r="C565" s="41"/>
      <c r="D565" s="41"/>
    </row>
    <row r="566" spans="2:4" x14ac:dyDescent="0.25">
      <c r="B566" s="41"/>
      <c r="C566" s="41"/>
      <c r="D566" s="41"/>
    </row>
    <row r="567" spans="2:4" x14ac:dyDescent="0.25">
      <c r="B567" s="41"/>
      <c r="C567" s="41"/>
      <c r="D567" s="41"/>
    </row>
    <row r="568" spans="2:4" x14ac:dyDescent="0.25">
      <c r="B568" s="41"/>
      <c r="C568" s="41"/>
      <c r="D568" s="41"/>
    </row>
    <row r="569" spans="2:4" x14ac:dyDescent="0.25">
      <c r="B569" s="41"/>
      <c r="C569" s="41"/>
      <c r="D569" s="41"/>
    </row>
    <row r="570" spans="2:4" x14ac:dyDescent="0.25">
      <c r="B570" s="41"/>
      <c r="C570" s="41"/>
      <c r="D570" s="41"/>
    </row>
    <row r="571" spans="2:4" x14ac:dyDescent="0.25">
      <c r="B571" s="41"/>
      <c r="C571" s="41"/>
      <c r="D571" s="41"/>
    </row>
    <row r="572" spans="2:4" x14ac:dyDescent="0.25">
      <c r="B572" s="41"/>
      <c r="C572" s="41"/>
      <c r="D572" s="41"/>
    </row>
    <row r="573" spans="2:4" x14ac:dyDescent="0.25">
      <c r="B573" s="41"/>
      <c r="C573" s="41"/>
      <c r="D573" s="41"/>
    </row>
    <row r="574" spans="2:4" x14ac:dyDescent="0.25">
      <c r="B574" s="41"/>
      <c r="C574" s="41"/>
      <c r="D574" s="41"/>
    </row>
    <row r="575" spans="2:4" x14ac:dyDescent="0.25">
      <c r="B575" s="41"/>
      <c r="C575" s="41"/>
      <c r="D575" s="41"/>
    </row>
    <row r="576" spans="2:4" x14ac:dyDescent="0.25">
      <c r="B576" s="41"/>
      <c r="C576" s="41"/>
      <c r="D576" s="41"/>
    </row>
    <row r="577" spans="2:4" x14ac:dyDescent="0.25">
      <c r="B577" s="41"/>
      <c r="C577" s="41"/>
      <c r="D577" s="41"/>
    </row>
    <row r="578" spans="2:4" x14ac:dyDescent="0.25">
      <c r="B578" s="41"/>
      <c r="C578" s="41"/>
      <c r="D578" s="41"/>
    </row>
    <row r="579" spans="2:4" x14ac:dyDescent="0.25">
      <c r="B579" s="41"/>
      <c r="C579" s="41"/>
      <c r="D579" s="41"/>
    </row>
    <row r="580" spans="2:4" x14ac:dyDescent="0.25">
      <c r="B580" s="41"/>
      <c r="C580" s="41"/>
      <c r="D580" s="41"/>
    </row>
    <row r="581" spans="2:4" x14ac:dyDescent="0.25">
      <c r="B581" s="41"/>
      <c r="C581" s="41"/>
      <c r="D581" s="41"/>
    </row>
    <row r="582" spans="2:4" x14ac:dyDescent="0.25">
      <c r="B582" s="41"/>
      <c r="C582" s="41"/>
      <c r="D582" s="41"/>
    </row>
    <row r="583" spans="2:4" x14ac:dyDescent="0.25">
      <c r="B583" s="41"/>
      <c r="C583" s="41"/>
      <c r="D583" s="41"/>
    </row>
    <row r="584" spans="2:4" x14ac:dyDescent="0.25">
      <c r="B584" s="41"/>
      <c r="C584" s="41"/>
      <c r="D584" s="41"/>
    </row>
    <row r="585" spans="2:4" x14ac:dyDescent="0.25">
      <c r="B585" s="41"/>
      <c r="C585" s="41"/>
      <c r="D585" s="41"/>
    </row>
    <row r="586" spans="2:4" x14ac:dyDescent="0.25">
      <c r="B586" s="41"/>
      <c r="C586" s="41"/>
      <c r="D586" s="41"/>
    </row>
    <row r="587" spans="2:4" x14ac:dyDescent="0.25">
      <c r="B587" s="41"/>
      <c r="C587" s="41"/>
      <c r="D587" s="41"/>
    </row>
    <row r="588" spans="2:4" x14ac:dyDescent="0.25">
      <c r="B588" s="41"/>
      <c r="C588" s="41"/>
      <c r="D588" s="41"/>
    </row>
    <row r="589" spans="2:4" x14ac:dyDescent="0.25">
      <c r="B589" s="41"/>
      <c r="C589" s="41"/>
      <c r="D589" s="41"/>
    </row>
    <row r="590" spans="2:4" x14ac:dyDescent="0.25">
      <c r="B590" s="41"/>
      <c r="C590" s="41"/>
      <c r="D590" s="41"/>
    </row>
    <row r="591" spans="2:4" x14ac:dyDescent="0.25">
      <c r="B591" s="41"/>
      <c r="C591" s="41"/>
      <c r="D591" s="41"/>
    </row>
    <row r="592" spans="2:4" x14ac:dyDescent="0.25">
      <c r="B592" s="41"/>
      <c r="C592" s="41"/>
      <c r="D592" s="41"/>
    </row>
    <row r="593" spans="2:4" x14ac:dyDescent="0.25">
      <c r="B593" s="41"/>
      <c r="C593" s="41"/>
      <c r="D593" s="41"/>
    </row>
    <row r="594" spans="2:4" x14ac:dyDescent="0.25">
      <c r="B594" s="41"/>
      <c r="C594" s="41"/>
      <c r="D594" s="41"/>
    </row>
    <row r="595" spans="2:4" x14ac:dyDescent="0.25">
      <c r="B595" s="41"/>
      <c r="C595" s="41"/>
      <c r="D595" s="41"/>
    </row>
    <row r="596" spans="2:4" x14ac:dyDescent="0.25">
      <c r="B596" s="41"/>
      <c r="C596" s="41"/>
      <c r="D596" s="41"/>
    </row>
    <row r="597" spans="2:4" x14ac:dyDescent="0.25">
      <c r="B597" s="41"/>
      <c r="C597" s="41"/>
      <c r="D597" s="41"/>
    </row>
    <row r="598" spans="2:4" x14ac:dyDescent="0.25">
      <c r="B598" s="41"/>
      <c r="C598" s="41"/>
      <c r="D598" s="41"/>
    </row>
    <row r="599" spans="2:4" x14ac:dyDescent="0.25">
      <c r="B599" s="41"/>
      <c r="C599" s="41"/>
      <c r="D599" s="41"/>
    </row>
    <row r="600" spans="2:4" x14ac:dyDescent="0.25">
      <c r="B600" s="41"/>
      <c r="C600" s="41"/>
      <c r="D600" s="41"/>
    </row>
    <row r="601" spans="2:4" x14ac:dyDescent="0.25">
      <c r="B601" s="41"/>
      <c r="C601" s="41"/>
      <c r="D601" s="41"/>
    </row>
    <row r="602" spans="2:4" x14ac:dyDescent="0.25">
      <c r="B602" s="41"/>
      <c r="C602" s="41"/>
      <c r="D602" s="41"/>
    </row>
    <row r="603" spans="2:4" x14ac:dyDescent="0.25">
      <c r="B603" s="41"/>
      <c r="C603" s="41"/>
      <c r="D603" s="41"/>
    </row>
    <row r="604" spans="2:4" x14ac:dyDescent="0.25">
      <c r="B604" s="41"/>
      <c r="C604" s="41"/>
      <c r="D604" s="41"/>
    </row>
    <row r="605" spans="2:4" x14ac:dyDescent="0.25">
      <c r="B605" s="41"/>
      <c r="C605" s="41"/>
      <c r="D605" s="41"/>
    </row>
    <row r="606" spans="2:4" x14ac:dyDescent="0.25">
      <c r="B606" s="41"/>
      <c r="C606" s="41"/>
      <c r="D606" s="41"/>
    </row>
    <row r="607" spans="2:4" x14ac:dyDescent="0.25">
      <c r="B607" s="41"/>
      <c r="C607" s="41"/>
      <c r="D607" s="41"/>
    </row>
    <row r="608" spans="2:4" x14ac:dyDescent="0.25">
      <c r="B608" s="41"/>
      <c r="C608" s="41"/>
      <c r="D608" s="41"/>
    </row>
    <row r="609" spans="2:4" x14ac:dyDescent="0.25">
      <c r="B609" s="41"/>
      <c r="C609" s="41"/>
      <c r="D609" s="41"/>
    </row>
    <row r="610" spans="2:4" x14ac:dyDescent="0.25">
      <c r="B610" s="41"/>
      <c r="C610" s="41"/>
      <c r="D610" s="41"/>
    </row>
    <row r="611" spans="2:4" x14ac:dyDescent="0.25">
      <c r="B611" s="41"/>
      <c r="C611" s="41"/>
      <c r="D611" s="41"/>
    </row>
    <row r="612" spans="2:4" x14ac:dyDescent="0.25">
      <c r="B612" s="41"/>
      <c r="C612" s="41"/>
      <c r="D612" s="41"/>
    </row>
    <row r="613" spans="2:4" x14ac:dyDescent="0.25">
      <c r="B613" s="41"/>
      <c r="C613" s="41"/>
      <c r="D613" s="41"/>
    </row>
    <row r="614" spans="2:4" x14ac:dyDescent="0.25">
      <c r="B614" s="41"/>
      <c r="C614" s="41"/>
      <c r="D614" s="41"/>
    </row>
    <row r="615" spans="2:4" x14ac:dyDescent="0.25">
      <c r="B615" s="41"/>
      <c r="C615" s="41"/>
      <c r="D615" s="41"/>
    </row>
    <row r="616" spans="2:4" x14ac:dyDescent="0.25">
      <c r="B616" s="41"/>
      <c r="C616" s="41"/>
      <c r="D616" s="41"/>
    </row>
    <row r="617" spans="2:4" x14ac:dyDescent="0.25">
      <c r="B617" s="41"/>
      <c r="C617" s="41"/>
      <c r="D617" s="41"/>
    </row>
    <row r="618" spans="2:4" x14ac:dyDescent="0.25">
      <c r="B618" s="41"/>
      <c r="C618" s="41"/>
      <c r="D618" s="41"/>
    </row>
    <row r="619" spans="2:4" x14ac:dyDescent="0.25">
      <c r="B619" s="41"/>
      <c r="C619" s="41"/>
      <c r="D619" s="41"/>
    </row>
    <row r="620" spans="2:4" x14ac:dyDescent="0.25">
      <c r="B620" s="41"/>
      <c r="C620" s="41"/>
      <c r="D620" s="41"/>
    </row>
    <row r="621" spans="2:4" x14ac:dyDescent="0.25">
      <c r="B621" s="41"/>
      <c r="C621" s="41"/>
      <c r="D621" s="41"/>
    </row>
    <row r="622" spans="2:4" x14ac:dyDescent="0.25">
      <c r="B622" s="41"/>
      <c r="C622" s="41"/>
      <c r="D622" s="41"/>
    </row>
    <row r="623" spans="2:4" x14ac:dyDescent="0.25">
      <c r="B623" s="41"/>
      <c r="C623" s="41"/>
      <c r="D623" s="41"/>
    </row>
    <row r="624" spans="2:4" x14ac:dyDescent="0.25">
      <c r="B624" s="41"/>
      <c r="C624" s="41"/>
      <c r="D624" s="41"/>
    </row>
    <row r="625" spans="2:4" x14ac:dyDescent="0.25">
      <c r="B625" s="41"/>
      <c r="C625" s="41"/>
      <c r="D625" s="41"/>
    </row>
    <row r="626" spans="2:4" x14ac:dyDescent="0.25">
      <c r="B626" s="41"/>
      <c r="C626" s="41"/>
      <c r="D626" s="41"/>
    </row>
    <row r="627" spans="2:4" x14ac:dyDescent="0.25">
      <c r="B627" s="41"/>
      <c r="C627" s="41"/>
      <c r="D627" s="41"/>
    </row>
    <row r="628" spans="2:4" x14ac:dyDescent="0.25">
      <c r="B628" s="41"/>
      <c r="C628" s="41"/>
      <c r="D628" s="41"/>
    </row>
    <row r="629" spans="2:4" x14ac:dyDescent="0.25">
      <c r="B629" s="41"/>
      <c r="C629" s="41"/>
      <c r="D629" s="41"/>
    </row>
    <row r="630" spans="2:4" x14ac:dyDescent="0.25">
      <c r="B630" s="41"/>
      <c r="C630" s="41"/>
      <c r="D630" s="41"/>
    </row>
    <row r="631" spans="2:4" x14ac:dyDescent="0.25">
      <c r="B631" s="41"/>
      <c r="C631" s="41"/>
      <c r="D631" s="41"/>
    </row>
    <row r="632" spans="2:4" x14ac:dyDescent="0.25">
      <c r="B632" s="41"/>
      <c r="C632" s="41"/>
      <c r="D632" s="41"/>
    </row>
    <row r="633" spans="2:4" x14ac:dyDescent="0.25">
      <c r="B633" s="41"/>
      <c r="C633" s="41"/>
      <c r="D633" s="41"/>
    </row>
    <row r="634" spans="2:4" x14ac:dyDescent="0.25">
      <c r="B634" s="41"/>
      <c r="C634" s="41"/>
      <c r="D634" s="41"/>
    </row>
    <row r="635" spans="2:4" x14ac:dyDescent="0.25">
      <c r="B635" s="41"/>
      <c r="C635" s="41"/>
      <c r="D635" s="41"/>
    </row>
    <row r="636" spans="2:4" x14ac:dyDescent="0.25">
      <c r="B636" s="41"/>
      <c r="C636" s="41"/>
      <c r="D636" s="41"/>
    </row>
    <row r="637" spans="2:4" x14ac:dyDescent="0.25">
      <c r="B637" s="41"/>
      <c r="C637" s="41"/>
      <c r="D637" s="41"/>
    </row>
    <row r="638" spans="2:4" x14ac:dyDescent="0.25">
      <c r="B638" s="41"/>
      <c r="C638" s="41"/>
      <c r="D638" s="41"/>
    </row>
    <row r="639" spans="2:4" x14ac:dyDescent="0.25">
      <c r="B639" s="41"/>
      <c r="C639" s="41"/>
      <c r="D639" s="41"/>
    </row>
    <row r="640" spans="2:4" x14ac:dyDescent="0.25">
      <c r="B640" s="41"/>
      <c r="C640" s="41"/>
      <c r="D640" s="41"/>
    </row>
    <row r="641" spans="2:4" x14ac:dyDescent="0.25">
      <c r="B641" s="41"/>
      <c r="C641" s="41"/>
      <c r="D641" s="41"/>
    </row>
    <row r="642" spans="2:4" x14ac:dyDescent="0.25">
      <c r="B642" s="41"/>
      <c r="C642" s="41"/>
      <c r="D642" s="41"/>
    </row>
    <row r="643" spans="2:4" x14ac:dyDescent="0.25">
      <c r="B643" s="41"/>
      <c r="C643" s="41"/>
      <c r="D643" s="41"/>
    </row>
    <row r="644" spans="2:4" x14ac:dyDescent="0.25">
      <c r="B644" s="41"/>
      <c r="C644" s="41"/>
      <c r="D644" s="41"/>
    </row>
    <row r="645" spans="2:4" x14ac:dyDescent="0.25">
      <c r="B645" s="41"/>
      <c r="C645" s="41"/>
      <c r="D645" s="41"/>
    </row>
    <row r="646" spans="2:4" x14ac:dyDescent="0.25">
      <c r="B646" s="41"/>
      <c r="C646" s="41"/>
      <c r="D646" s="41"/>
    </row>
    <row r="647" spans="2:4" x14ac:dyDescent="0.25">
      <c r="B647" s="41"/>
      <c r="C647" s="41"/>
      <c r="D647" s="41"/>
    </row>
    <row r="648" spans="2:4" x14ac:dyDescent="0.25">
      <c r="B648" s="41"/>
      <c r="C648" s="41"/>
      <c r="D648" s="41"/>
    </row>
    <row r="649" spans="2:4" x14ac:dyDescent="0.25">
      <c r="B649" s="41"/>
      <c r="C649" s="41"/>
      <c r="D649" s="41"/>
    </row>
    <row r="650" spans="2:4" x14ac:dyDescent="0.25">
      <c r="B650" s="41"/>
      <c r="C650" s="41"/>
      <c r="D650" s="41"/>
    </row>
    <row r="651" spans="2:4" x14ac:dyDescent="0.25">
      <c r="B651" s="41"/>
      <c r="C651" s="41"/>
      <c r="D651" s="41"/>
    </row>
    <row r="652" spans="2:4" x14ac:dyDescent="0.25">
      <c r="B652" s="41"/>
      <c r="C652" s="41"/>
      <c r="D652" s="41"/>
    </row>
    <row r="653" spans="2:4" x14ac:dyDescent="0.25">
      <c r="B653" s="41"/>
      <c r="C653" s="41"/>
      <c r="D653" s="41"/>
    </row>
    <row r="654" spans="2:4" x14ac:dyDescent="0.25">
      <c r="B654" s="41"/>
      <c r="C654" s="41"/>
      <c r="D654" s="41"/>
    </row>
    <row r="655" spans="2:4" x14ac:dyDescent="0.25">
      <c r="B655" s="41"/>
      <c r="C655" s="41"/>
      <c r="D655" s="41"/>
    </row>
    <row r="656" spans="2:4" x14ac:dyDescent="0.25">
      <c r="B656" s="41"/>
      <c r="C656" s="41"/>
      <c r="D656" s="41"/>
    </row>
    <row r="657" spans="2:4" x14ac:dyDescent="0.25">
      <c r="B657" s="41"/>
      <c r="C657" s="41"/>
      <c r="D657" s="41"/>
    </row>
    <row r="658" spans="2:4" x14ac:dyDescent="0.25">
      <c r="B658" s="41"/>
      <c r="C658" s="41"/>
      <c r="D658" s="41"/>
    </row>
    <row r="659" spans="2:4" x14ac:dyDescent="0.25">
      <c r="B659" s="41"/>
      <c r="C659" s="41"/>
      <c r="D659" s="41"/>
    </row>
    <row r="660" spans="2:4" x14ac:dyDescent="0.25">
      <c r="B660" s="41"/>
      <c r="C660" s="41"/>
      <c r="D660" s="41"/>
    </row>
    <row r="661" spans="2:4" x14ac:dyDescent="0.25">
      <c r="B661" s="41"/>
      <c r="C661" s="41"/>
      <c r="D661" s="41"/>
    </row>
    <row r="662" spans="2:4" x14ac:dyDescent="0.25">
      <c r="B662" s="41"/>
      <c r="C662" s="41"/>
      <c r="D662" s="41"/>
    </row>
    <row r="663" spans="2:4" x14ac:dyDescent="0.25">
      <c r="B663" s="41"/>
      <c r="C663" s="41"/>
      <c r="D663" s="41"/>
    </row>
    <row r="664" spans="2:4" x14ac:dyDescent="0.25">
      <c r="B664" s="41"/>
      <c r="C664" s="41"/>
      <c r="D664" s="41"/>
    </row>
    <row r="665" spans="2:4" x14ac:dyDescent="0.25">
      <c r="B665" s="41"/>
      <c r="C665" s="41"/>
      <c r="D665" s="41"/>
    </row>
    <row r="666" spans="2:4" x14ac:dyDescent="0.25">
      <c r="B666" s="41"/>
      <c r="C666" s="41"/>
      <c r="D666" s="41"/>
    </row>
    <row r="667" spans="2:4" x14ac:dyDescent="0.25">
      <c r="B667" s="41"/>
      <c r="C667" s="41"/>
      <c r="D667" s="41"/>
    </row>
    <row r="668" spans="2:4" x14ac:dyDescent="0.25">
      <c r="B668" s="41"/>
      <c r="C668" s="41"/>
      <c r="D668" s="41"/>
    </row>
    <row r="669" spans="2:4" x14ac:dyDescent="0.25">
      <c r="B669" s="41"/>
      <c r="C669" s="41"/>
      <c r="D669" s="41"/>
    </row>
    <row r="670" spans="2:4" x14ac:dyDescent="0.25">
      <c r="B670" s="41"/>
      <c r="C670" s="41"/>
      <c r="D670" s="41"/>
    </row>
    <row r="671" spans="2:4" x14ac:dyDescent="0.25">
      <c r="B671" s="41"/>
      <c r="C671" s="41"/>
      <c r="D671" s="41"/>
    </row>
    <row r="672" spans="2:4" x14ac:dyDescent="0.25">
      <c r="B672" s="41"/>
      <c r="C672" s="41"/>
      <c r="D672" s="41"/>
    </row>
    <row r="673" spans="2:4" x14ac:dyDescent="0.25">
      <c r="B673" s="41"/>
      <c r="C673" s="41"/>
      <c r="D673" s="41"/>
    </row>
    <row r="674" spans="2:4" x14ac:dyDescent="0.25">
      <c r="B674" s="41"/>
      <c r="C674" s="41"/>
      <c r="D674" s="41"/>
    </row>
    <row r="675" spans="2:4" x14ac:dyDescent="0.25">
      <c r="B675" s="41"/>
      <c r="C675" s="41"/>
      <c r="D675" s="41"/>
    </row>
    <row r="676" spans="2:4" x14ac:dyDescent="0.25">
      <c r="B676" s="41"/>
      <c r="C676" s="41"/>
      <c r="D676" s="41"/>
    </row>
    <row r="677" spans="2:4" x14ac:dyDescent="0.25">
      <c r="B677" s="41"/>
      <c r="C677" s="41"/>
      <c r="D677" s="41"/>
    </row>
    <row r="678" spans="2:4" x14ac:dyDescent="0.25">
      <c r="B678" s="41"/>
      <c r="C678" s="41"/>
      <c r="D678" s="41"/>
    </row>
    <row r="679" spans="2:4" x14ac:dyDescent="0.25">
      <c r="B679" s="41"/>
      <c r="C679" s="41"/>
      <c r="D679" s="41"/>
    </row>
    <row r="680" spans="2:4" x14ac:dyDescent="0.25">
      <c r="B680" s="41"/>
      <c r="C680" s="41"/>
      <c r="D680" s="41"/>
    </row>
    <row r="681" spans="2:4" x14ac:dyDescent="0.25">
      <c r="B681" s="41"/>
      <c r="C681" s="41"/>
      <c r="D681" s="41"/>
    </row>
    <row r="682" spans="2:4" x14ac:dyDescent="0.25">
      <c r="B682" s="41"/>
      <c r="C682" s="41"/>
      <c r="D682" s="41"/>
    </row>
    <row r="683" spans="2:4" x14ac:dyDescent="0.25">
      <c r="B683" s="41"/>
      <c r="C683" s="41"/>
      <c r="D683" s="41"/>
    </row>
    <row r="684" spans="2:4" x14ac:dyDescent="0.25">
      <c r="B684" s="41"/>
      <c r="C684" s="41"/>
      <c r="D684" s="41"/>
    </row>
    <row r="685" spans="2:4" x14ac:dyDescent="0.25">
      <c r="B685" s="41"/>
      <c r="C685" s="41"/>
      <c r="D685" s="41"/>
    </row>
    <row r="686" spans="2:4" x14ac:dyDescent="0.25">
      <c r="B686" s="41"/>
      <c r="C686" s="41"/>
      <c r="D686" s="41"/>
    </row>
    <row r="687" spans="2:4" x14ac:dyDescent="0.25">
      <c r="B687" s="41"/>
      <c r="C687" s="41"/>
      <c r="D687" s="41"/>
    </row>
    <row r="688" spans="2:4" x14ac:dyDescent="0.25">
      <c r="B688" s="41"/>
      <c r="C688" s="41"/>
      <c r="D688" s="41"/>
    </row>
    <row r="689" spans="2:4" x14ac:dyDescent="0.25">
      <c r="B689" s="41"/>
      <c r="C689" s="41"/>
      <c r="D689" s="41"/>
    </row>
    <row r="690" spans="2:4" x14ac:dyDescent="0.25">
      <c r="B690" s="41"/>
      <c r="C690" s="41"/>
      <c r="D690" s="41"/>
    </row>
    <row r="691" spans="2:4" x14ac:dyDescent="0.25">
      <c r="B691" s="41"/>
      <c r="C691" s="41"/>
      <c r="D691" s="41"/>
    </row>
    <row r="692" spans="2:4" x14ac:dyDescent="0.25">
      <c r="B692" s="41"/>
      <c r="C692" s="41"/>
      <c r="D692" s="41"/>
    </row>
    <row r="693" spans="2:4" x14ac:dyDescent="0.25">
      <c r="B693" s="41"/>
      <c r="C693" s="41"/>
      <c r="D693" s="41"/>
    </row>
    <row r="694" spans="2:4" x14ac:dyDescent="0.25">
      <c r="B694" s="41"/>
      <c r="C694" s="41"/>
      <c r="D694" s="41"/>
    </row>
    <row r="695" spans="2:4" x14ac:dyDescent="0.25">
      <c r="B695" s="41"/>
      <c r="C695" s="41"/>
      <c r="D695" s="41"/>
    </row>
    <row r="696" spans="2:4" x14ac:dyDescent="0.25">
      <c r="B696" s="41"/>
      <c r="C696" s="41"/>
      <c r="D696" s="41"/>
    </row>
    <row r="697" spans="2:4" x14ac:dyDescent="0.25">
      <c r="B697" s="41"/>
      <c r="C697" s="41"/>
      <c r="D697" s="41"/>
    </row>
    <row r="698" spans="2:4" x14ac:dyDescent="0.25">
      <c r="B698" s="41"/>
      <c r="C698" s="41"/>
      <c r="D698" s="41"/>
    </row>
    <row r="699" spans="2:4" x14ac:dyDescent="0.25">
      <c r="B699" s="41"/>
      <c r="C699" s="41"/>
      <c r="D699" s="41"/>
    </row>
    <row r="700" spans="2:4" x14ac:dyDescent="0.25">
      <c r="B700" s="41"/>
      <c r="C700" s="41"/>
      <c r="D700" s="41"/>
    </row>
    <row r="701" spans="2:4" x14ac:dyDescent="0.25">
      <c r="B701" s="41"/>
      <c r="C701" s="41"/>
      <c r="D701" s="41"/>
    </row>
    <row r="702" spans="2:4" x14ac:dyDescent="0.25">
      <c r="B702" s="41"/>
      <c r="C702" s="41"/>
      <c r="D702" s="41"/>
    </row>
    <row r="703" spans="2:4" x14ac:dyDescent="0.25">
      <c r="B703" s="41"/>
      <c r="C703" s="41"/>
      <c r="D703" s="41"/>
    </row>
    <row r="704" spans="2:4" x14ac:dyDescent="0.25">
      <c r="B704" s="41"/>
      <c r="C704" s="41"/>
      <c r="D704" s="41"/>
    </row>
    <row r="705" spans="2:4" x14ac:dyDescent="0.25">
      <c r="B705" s="41"/>
      <c r="C705" s="41"/>
      <c r="D705" s="41"/>
    </row>
    <row r="706" spans="2:4" x14ac:dyDescent="0.25">
      <c r="B706" s="41"/>
      <c r="C706" s="41"/>
      <c r="D706" s="41"/>
    </row>
    <row r="707" spans="2:4" x14ac:dyDescent="0.25">
      <c r="B707" s="41"/>
      <c r="C707" s="41"/>
      <c r="D707" s="41"/>
    </row>
    <row r="708" spans="2:4" x14ac:dyDescent="0.25">
      <c r="B708" s="41"/>
      <c r="C708" s="41"/>
      <c r="D708" s="41"/>
    </row>
    <row r="709" spans="2:4" x14ac:dyDescent="0.25">
      <c r="B709" s="41"/>
      <c r="C709" s="41"/>
      <c r="D709" s="41"/>
    </row>
    <row r="710" spans="2:4" x14ac:dyDescent="0.25">
      <c r="B710" s="41"/>
      <c r="C710" s="41"/>
      <c r="D710" s="41"/>
    </row>
    <row r="711" spans="2:4" x14ac:dyDescent="0.25">
      <c r="B711" s="41"/>
      <c r="C711" s="41"/>
      <c r="D711" s="41"/>
    </row>
    <row r="712" spans="2:4" x14ac:dyDescent="0.25">
      <c r="B712" s="41"/>
      <c r="C712" s="41"/>
      <c r="D712" s="41"/>
    </row>
    <row r="713" spans="2:4" x14ac:dyDescent="0.25">
      <c r="B713" s="41"/>
      <c r="C713" s="41"/>
      <c r="D713" s="41"/>
    </row>
    <row r="714" spans="2:4" x14ac:dyDescent="0.25">
      <c r="B714" s="41"/>
      <c r="C714" s="41"/>
      <c r="D714" s="41"/>
    </row>
    <row r="715" spans="2:4" x14ac:dyDescent="0.25">
      <c r="B715" s="41"/>
      <c r="C715" s="41"/>
      <c r="D715" s="41"/>
    </row>
    <row r="716" spans="2:4" x14ac:dyDescent="0.25">
      <c r="B716" s="41"/>
      <c r="C716" s="41"/>
      <c r="D716" s="41"/>
    </row>
    <row r="717" spans="2:4" x14ac:dyDescent="0.25">
      <c r="B717" s="41"/>
      <c r="C717" s="41"/>
      <c r="D717" s="41"/>
    </row>
    <row r="718" spans="2:4" x14ac:dyDescent="0.25">
      <c r="B718" s="41"/>
      <c r="C718" s="41"/>
      <c r="D718" s="41"/>
    </row>
    <row r="719" spans="2:4" x14ac:dyDescent="0.25">
      <c r="B719" s="41"/>
      <c r="C719" s="41"/>
      <c r="D719" s="41"/>
    </row>
    <row r="720" spans="2:4" x14ac:dyDescent="0.25">
      <c r="B720" s="41"/>
      <c r="C720" s="41"/>
      <c r="D720" s="41"/>
    </row>
    <row r="721" spans="2:4" x14ac:dyDescent="0.25">
      <c r="B721" s="41"/>
      <c r="C721" s="41"/>
      <c r="D721" s="41"/>
    </row>
    <row r="722" spans="2:4" x14ac:dyDescent="0.25">
      <c r="B722" s="41"/>
      <c r="C722" s="41"/>
      <c r="D722" s="41"/>
    </row>
    <row r="723" spans="2:4" x14ac:dyDescent="0.25">
      <c r="B723" s="41"/>
      <c r="C723" s="41"/>
      <c r="D723" s="41"/>
    </row>
    <row r="724" spans="2:4" x14ac:dyDescent="0.25">
      <c r="B724" s="41"/>
      <c r="C724" s="41"/>
      <c r="D724" s="41"/>
    </row>
    <row r="725" spans="2:4" x14ac:dyDescent="0.25">
      <c r="B725" s="41"/>
      <c r="C725" s="41"/>
      <c r="D725" s="41"/>
    </row>
    <row r="726" spans="2:4" x14ac:dyDescent="0.25">
      <c r="B726" s="41"/>
      <c r="C726" s="41"/>
      <c r="D726" s="41"/>
    </row>
    <row r="727" spans="2:4" x14ac:dyDescent="0.25">
      <c r="B727" s="41"/>
      <c r="C727" s="41"/>
      <c r="D727" s="41"/>
    </row>
    <row r="728" spans="2:4" x14ac:dyDescent="0.25">
      <c r="B728" s="41"/>
      <c r="C728" s="41"/>
      <c r="D728" s="41"/>
    </row>
    <row r="729" spans="2:4" x14ac:dyDescent="0.25">
      <c r="B729" s="41"/>
      <c r="C729" s="41"/>
      <c r="D729" s="41"/>
    </row>
    <row r="730" spans="2:4" x14ac:dyDescent="0.25">
      <c r="B730" s="41"/>
      <c r="C730" s="41"/>
      <c r="D730" s="41"/>
    </row>
    <row r="731" spans="2:4" x14ac:dyDescent="0.25">
      <c r="B731" s="41"/>
      <c r="C731" s="41"/>
      <c r="D731" s="41"/>
    </row>
    <row r="732" spans="2:4" x14ac:dyDescent="0.25">
      <c r="B732" s="41"/>
      <c r="C732" s="41"/>
      <c r="D732" s="41"/>
    </row>
    <row r="733" spans="2:4" x14ac:dyDescent="0.25">
      <c r="B733" s="41"/>
      <c r="C733" s="41"/>
      <c r="D733" s="41"/>
    </row>
    <row r="734" spans="2:4" x14ac:dyDescent="0.25">
      <c r="B734" s="41"/>
      <c r="C734" s="41"/>
      <c r="D734" s="41"/>
    </row>
    <row r="735" spans="2:4" x14ac:dyDescent="0.25">
      <c r="B735" s="41"/>
      <c r="C735" s="41"/>
      <c r="D735" s="41"/>
    </row>
    <row r="736" spans="2:4" x14ac:dyDescent="0.25">
      <c r="B736" s="41"/>
      <c r="C736" s="41"/>
      <c r="D736" s="41"/>
    </row>
    <row r="737" spans="2:4" x14ac:dyDescent="0.25">
      <c r="B737" s="41"/>
      <c r="C737" s="41"/>
      <c r="D737" s="41"/>
    </row>
    <row r="738" spans="2:4" x14ac:dyDescent="0.25">
      <c r="B738" s="41"/>
      <c r="C738" s="41"/>
      <c r="D738" s="41"/>
    </row>
    <row r="739" spans="2:4" x14ac:dyDescent="0.25">
      <c r="B739" s="41"/>
      <c r="C739" s="41"/>
      <c r="D739" s="41"/>
    </row>
    <row r="740" spans="2:4" x14ac:dyDescent="0.25">
      <c r="B740" s="41"/>
      <c r="C740" s="41"/>
      <c r="D740" s="41"/>
    </row>
    <row r="741" spans="2:4" x14ac:dyDescent="0.25">
      <c r="B741" s="41"/>
      <c r="C741" s="41"/>
      <c r="D741" s="41"/>
    </row>
    <row r="742" spans="2:4" x14ac:dyDescent="0.25">
      <c r="B742" s="41"/>
      <c r="C742" s="41"/>
      <c r="D742" s="41"/>
    </row>
    <row r="743" spans="2:4" x14ac:dyDescent="0.25">
      <c r="B743" s="41"/>
      <c r="C743" s="41"/>
      <c r="D743" s="41"/>
    </row>
    <row r="744" spans="2:4" x14ac:dyDescent="0.25">
      <c r="B744" s="41"/>
      <c r="C744" s="41"/>
      <c r="D744" s="41"/>
    </row>
    <row r="745" spans="2:4" x14ac:dyDescent="0.25">
      <c r="B745" s="41"/>
      <c r="C745" s="41"/>
      <c r="D745" s="41"/>
    </row>
    <row r="746" spans="2:4" x14ac:dyDescent="0.25">
      <c r="B746" s="41"/>
      <c r="C746" s="41"/>
      <c r="D746" s="41"/>
    </row>
    <row r="747" spans="2:4" x14ac:dyDescent="0.25">
      <c r="B747" s="41"/>
      <c r="C747" s="41"/>
      <c r="D747" s="41"/>
    </row>
    <row r="748" spans="2:4" x14ac:dyDescent="0.25">
      <c r="B748" s="41"/>
      <c r="C748" s="41"/>
      <c r="D748" s="41"/>
    </row>
    <row r="749" spans="2:4" x14ac:dyDescent="0.25">
      <c r="B749" s="41"/>
      <c r="C749" s="41"/>
      <c r="D749" s="41"/>
    </row>
    <row r="750" spans="2:4" x14ac:dyDescent="0.25">
      <c r="B750" s="41"/>
      <c r="C750" s="41"/>
      <c r="D750" s="41"/>
    </row>
    <row r="751" spans="2:4" x14ac:dyDescent="0.25">
      <c r="B751" s="41"/>
      <c r="C751" s="41"/>
      <c r="D751" s="41"/>
    </row>
    <row r="752" spans="2:4" x14ac:dyDescent="0.25">
      <c r="B752" s="41"/>
      <c r="C752" s="41"/>
      <c r="D752" s="41"/>
    </row>
    <row r="753" spans="2:4" x14ac:dyDescent="0.25">
      <c r="B753" s="41"/>
      <c r="C753" s="41"/>
      <c r="D753" s="41"/>
    </row>
    <row r="754" spans="2:4" x14ac:dyDescent="0.25">
      <c r="B754" s="41"/>
      <c r="C754" s="41"/>
      <c r="D754" s="41"/>
    </row>
    <row r="755" spans="2:4" x14ac:dyDescent="0.25">
      <c r="B755" s="41"/>
      <c r="C755" s="41"/>
      <c r="D755" s="41"/>
    </row>
    <row r="756" spans="2:4" x14ac:dyDescent="0.25">
      <c r="B756" s="41"/>
      <c r="C756" s="41"/>
      <c r="D756" s="41"/>
    </row>
    <row r="757" spans="2:4" x14ac:dyDescent="0.25">
      <c r="B757" s="41"/>
      <c r="C757" s="41"/>
      <c r="D757" s="41"/>
    </row>
    <row r="758" spans="2:4" x14ac:dyDescent="0.25">
      <c r="B758" s="41"/>
      <c r="C758" s="41"/>
      <c r="D758" s="41"/>
    </row>
    <row r="759" spans="2:4" x14ac:dyDescent="0.25">
      <c r="B759" s="41"/>
      <c r="C759" s="41"/>
      <c r="D759" s="41"/>
    </row>
    <row r="760" spans="2:4" x14ac:dyDescent="0.25">
      <c r="B760" s="41"/>
      <c r="C760" s="41"/>
      <c r="D760" s="41"/>
    </row>
    <row r="761" spans="2:4" x14ac:dyDescent="0.25">
      <c r="B761" s="41"/>
      <c r="C761" s="41"/>
      <c r="D761" s="41"/>
    </row>
    <row r="762" spans="2:4" x14ac:dyDescent="0.25">
      <c r="B762" s="41"/>
      <c r="C762" s="41"/>
      <c r="D762" s="41"/>
    </row>
    <row r="763" spans="2:4" x14ac:dyDescent="0.25">
      <c r="B763" s="41"/>
      <c r="C763" s="41"/>
      <c r="D763" s="41"/>
    </row>
    <row r="764" spans="2:4" x14ac:dyDescent="0.25">
      <c r="B764" s="41"/>
      <c r="C764" s="41"/>
      <c r="D764" s="41"/>
    </row>
    <row r="765" spans="2:4" x14ac:dyDescent="0.25">
      <c r="B765" s="41"/>
      <c r="C765" s="41"/>
      <c r="D765" s="41"/>
    </row>
    <row r="766" spans="2:4" x14ac:dyDescent="0.25">
      <c r="B766" s="41"/>
      <c r="C766" s="41"/>
      <c r="D766" s="41"/>
    </row>
    <row r="767" spans="2:4" x14ac:dyDescent="0.25">
      <c r="B767" s="41"/>
      <c r="C767" s="41"/>
      <c r="D767" s="41"/>
    </row>
    <row r="768" spans="2:4" x14ac:dyDescent="0.25">
      <c r="B768" s="41"/>
      <c r="C768" s="41"/>
      <c r="D768" s="41"/>
    </row>
    <row r="769" spans="2:4" x14ac:dyDescent="0.25">
      <c r="B769" s="41"/>
      <c r="C769" s="41"/>
      <c r="D769" s="41"/>
    </row>
    <row r="770" spans="2:4" x14ac:dyDescent="0.25">
      <c r="B770" s="41"/>
      <c r="C770" s="41"/>
      <c r="D770" s="41"/>
    </row>
    <row r="771" spans="2:4" x14ac:dyDescent="0.25">
      <c r="B771" s="41"/>
      <c r="C771" s="41"/>
      <c r="D771" s="41"/>
    </row>
    <row r="772" spans="2:4" x14ac:dyDescent="0.25">
      <c r="B772" s="41"/>
      <c r="C772" s="41"/>
      <c r="D772" s="41"/>
    </row>
    <row r="773" spans="2:4" x14ac:dyDescent="0.25">
      <c r="B773" s="41"/>
      <c r="C773" s="41"/>
      <c r="D773" s="41"/>
    </row>
    <row r="774" spans="2:4" x14ac:dyDescent="0.25">
      <c r="B774" s="41"/>
      <c r="C774" s="41"/>
      <c r="D774" s="41"/>
    </row>
    <row r="775" spans="2:4" x14ac:dyDescent="0.25">
      <c r="B775" s="41"/>
      <c r="C775" s="41"/>
      <c r="D775" s="41"/>
    </row>
    <row r="776" spans="2:4" x14ac:dyDescent="0.25">
      <c r="B776" s="41"/>
      <c r="C776" s="41"/>
      <c r="D776" s="41"/>
    </row>
    <row r="777" spans="2:4" x14ac:dyDescent="0.25">
      <c r="B777" s="41"/>
      <c r="C777" s="41"/>
      <c r="D777" s="41"/>
    </row>
    <row r="778" spans="2:4" x14ac:dyDescent="0.25">
      <c r="B778" s="41"/>
      <c r="C778" s="41"/>
      <c r="D778" s="41"/>
    </row>
    <row r="779" spans="2:4" x14ac:dyDescent="0.25">
      <c r="B779" s="41"/>
      <c r="C779" s="41"/>
      <c r="D779" s="41"/>
    </row>
    <row r="780" spans="2:4" x14ac:dyDescent="0.25">
      <c r="B780" s="41"/>
      <c r="C780" s="41"/>
      <c r="D780" s="41"/>
    </row>
    <row r="781" spans="2:4" x14ac:dyDescent="0.25">
      <c r="B781" s="41"/>
      <c r="C781" s="41"/>
      <c r="D781" s="41"/>
    </row>
    <row r="782" spans="2:4" x14ac:dyDescent="0.25">
      <c r="B782" s="41"/>
      <c r="C782" s="41"/>
      <c r="D782" s="41"/>
    </row>
  </sheetData>
  <pageMargins left="0.93" right="0.75" top="1" bottom="1" header="0.5" footer="0.5"/>
  <pageSetup scale="57" orientation="landscape" r:id="rId1"/>
  <headerFooter alignWithMargins="0">
    <oddFooter>&amp;RAppendix B
Page 4 of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4"/>
  <sheetViews>
    <sheetView workbookViewId="0">
      <selection activeCell="C37" sqref="C37"/>
    </sheetView>
  </sheetViews>
  <sheetFormatPr defaultColWidth="33" defaultRowHeight="18" customHeight="1" x14ac:dyDescent="0.25"/>
  <cols>
    <col min="1" max="1" width="33" style="3" customWidth="1"/>
    <col min="2" max="2" width="14.6640625" style="72" customWidth="1"/>
    <col min="3" max="3" width="14.83203125" style="72" customWidth="1"/>
    <col min="4" max="4" width="14.5" style="3" customWidth="1"/>
    <col min="5" max="5" width="68.83203125" style="3" customWidth="1"/>
    <col min="6" max="6" width="46.83203125" style="3" customWidth="1"/>
    <col min="7" max="16384" width="33" style="3"/>
  </cols>
  <sheetData>
    <row r="1" spans="1:5" ht="18" customHeight="1" x14ac:dyDescent="0.25">
      <c r="A1" s="68" t="s">
        <v>164</v>
      </c>
      <c r="B1" s="71"/>
      <c r="C1" s="71"/>
      <c r="D1" s="71"/>
      <c r="E1" s="71"/>
    </row>
    <row r="2" spans="1:5" ht="18" customHeight="1" x14ac:dyDescent="0.25">
      <c r="A2" s="68" t="s">
        <v>163</v>
      </c>
      <c r="B2" s="71"/>
      <c r="C2" s="71"/>
      <c r="D2" s="71"/>
      <c r="E2" s="71"/>
    </row>
    <row r="3" spans="1:5" ht="30" customHeight="1" x14ac:dyDescent="0.25">
      <c r="A3" s="68"/>
      <c r="B3" s="71"/>
      <c r="C3" s="71"/>
      <c r="D3" s="71"/>
      <c r="E3" s="71"/>
    </row>
    <row r="4" spans="1:5" ht="18" customHeight="1" x14ac:dyDescent="0.25">
      <c r="A4" s="69" t="s">
        <v>162</v>
      </c>
    </row>
    <row r="5" spans="1:5" ht="18" customHeight="1" x14ac:dyDescent="0.25">
      <c r="A5" s="69"/>
    </row>
    <row r="6" spans="1:5" ht="18" customHeight="1" x14ac:dyDescent="0.25">
      <c r="A6" s="69" t="s">
        <v>161</v>
      </c>
      <c r="D6" s="70" t="s">
        <v>183</v>
      </c>
    </row>
    <row r="7" spans="1:5" s="69" customFormat="1" ht="34.5" customHeight="1" x14ac:dyDescent="0.25">
      <c r="A7" s="73" t="s">
        <v>160</v>
      </c>
      <c r="B7" s="74" t="s">
        <v>159</v>
      </c>
      <c r="C7" s="74" t="s">
        <v>158</v>
      </c>
      <c r="D7" s="74" t="s">
        <v>157</v>
      </c>
      <c r="E7" s="73" t="s">
        <v>184</v>
      </c>
    </row>
    <row r="8" spans="1:5" ht="18" customHeight="1" x14ac:dyDescent="0.25">
      <c r="A8" s="75" t="s">
        <v>156</v>
      </c>
      <c r="B8" s="76">
        <v>1</v>
      </c>
      <c r="C8" s="76">
        <v>1</v>
      </c>
      <c r="D8" s="77" t="s">
        <v>155</v>
      </c>
      <c r="E8" s="75" t="s">
        <v>154</v>
      </c>
    </row>
    <row r="9" spans="1:5" ht="18" customHeight="1" x14ac:dyDescent="0.25">
      <c r="A9" s="75" t="s">
        <v>153</v>
      </c>
      <c r="B9" s="76">
        <v>2</v>
      </c>
      <c r="C9" s="76">
        <v>17</v>
      </c>
      <c r="D9" s="77" t="s">
        <v>152</v>
      </c>
      <c r="E9" s="75"/>
    </row>
    <row r="10" spans="1:5" ht="18" customHeight="1" x14ac:dyDescent="0.25">
      <c r="A10" s="75" t="s">
        <v>151</v>
      </c>
      <c r="B10" s="76">
        <v>19</v>
      </c>
      <c r="C10" s="76">
        <v>14</v>
      </c>
      <c r="D10" s="77" t="s">
        <v>150</v>
      </c>
      <c r="E10" s="75" t="s">
        <v>149</v>
      </c>
    </row>
    <row r="11" spans="1:5" ht="18" customHeight="1" x14ac:dyDescent="0.25">
      <c r="A11" s="75"/>
      <c r="B11" s="76"/>
      <c r="C11" s="76"/>
      <c r="D11" s="77"/>
      <c r="E11" s="75" t="s">
        <v>148</v>
      </c>
    </row>
    <row r="12" spans="1:5" ht="18" customHeight="1" x14ac:dyDescent="0.25">
      <c r="A12" s="75"/>
      <c r="B12" s="76"/>
      <c r="C12" s="76"/>
      <c r="D12" s="77"/>
      <c r="E12" s="75" t="s">
        <v>147</v>
      </c>
    </row>
    <row r="13" spans="1:5" ht="18" customHeight="1" x14ac:dyDescent="0.25">
      <c r="A13" s="75"/>
      <c r="B13" s="76"/>
      <c r="C13" s="76"/>
      <c r="D13" s="77"/>
      <c r="E13" s="75" t="s">
        <v>146</v>
      </c>
    </row>
    <row r="14" spans="1:5" ht="18" customHeight="1" x14ac:dyDescent="0.25">
      <c r="A14" s="75" t="s">
        <v>145</v>
      </c>
      <c r="B14" s="76">
        <v>33</v>
      </c>
      <c r="C14" s="76">
        <v>10</v>
      </c>
      <c r="D14" s="77" t="s">
        <v>144</v>
      </c>
      <c r="E14" s="75"/>
    </row>
    <row r="15" spans="1:5" ht="18" customHeight="1" x14ac:dyDescent="0.25">
      <c r="A15" s="75" t="s">
        <v>143</v>
      </c>
      <c r="B15" s="76">
        <v>43</v>
      </c>
      <c r="C15" s="76">
        <v>8</v>
      </c>
      <c r="D15" s="77" t="s">
        <v>130</v>
      </c>
      <c r="E15" s="75" t="s">
        <v>142</v>
      </c>
    </row>
    <row r="16" spans="1:5" ht="18" customHeight="1" x14ac:dyDescent="0.25">
      <c r="A16" s="75" t="s">
        <v>141</v>
      </c>
      <c r="B16" s="76">
        <v>51</v>
      </c>
      <c r="C16" s="76">
        <v>30</v>
      </c>
      <c r="D16" s="77" t="s">
        <v>136</v>
      </c>
      <c r="E16" s="75"/>
    </row>
    <row r="17" spans="1:5" ht="18" customHeight="1" x14ac:dyDescent="0.25">
      <c r="A17" s="75" t="s">
        <v>140</v>
      </c>
      <c r="B17" s="76">
        <v>81</v>
      </c>
      <c r="C17" s="76">
        <v>10</v>
      </c>
      <c r="D17" s="77" t="s">
        <v>134</v>
      </c>
      <c r="E17" s="75"/>
    </row>
    <row r="18" spans="1:5" ht="18" customHeight="1" x14ac:dyDescent="0.25">
      <c r="A18" s="75" t="s">
        <v>139</v>
      </c>
      <c r="B18" s="76">
        <v>91</v>
      </c>
      <c r="C18" s="76">
        <v>40</v>
      </c>
      <c r="D18" s="77" t="s">
        <v>132</v>
      </c>
      <c r="E18" s="75" t="s">
        <v>138</v>
      </c>
    </row>
    <row r="19" spans="1:5" ht="18" customHeight="1" x14ac:dyDescent="0.25">
      <c r="A19" s="75" t="s">
        <v>137</v>
      </c>
      <c r="B19" s="76">
        <v>131</v>
      </c>
      <c r="C19" s="76">
        <v>30</v>
      </c>
      <c r="D19" s="77" t="s">
        <v>136</v>
      </c>
      <c r="E19" s="75"/>
    </row>
    <row r="20" spans="1:5" ht="18" customHeight="1" x14ac:dyDescent="0.25">
      <c r="A20" s="75" t="s">
        <v>135</v>
      </c>
      <c r="B20" s="76">
        <v>161</v>
      </c>
      <c r="C20" s="76">
        <v>10</v>
      </c>
      <c r="D20" s="77" t="s">
        <v>134</v>
      </c>
      <c r="E20" s="75"/>
    </row>
    <row r="21" spans="1:5" ht="18" customHeight="1" x14ac:dyDescent="0.25">
      <c r="A21" s="75" t="s">
        <v>133</v>
      </c>
      <c r="B21" s="76">
        <v>171</v>
      </c>
      <c r="C21" s="76">
        <v>40</v>
      </c>
      <c r="D21" s="77" t="s">
        <v>132</v>
      </c>
      <c r="E21" s="75"/>
    </row>
    <row r="22" spans="1:5" ht="18" customHeight="1" x14ac:dyDescent="0.25">
      <c r="A22" s="75" t="s">
        <v>131</v>
      </c>
      <c r="B22" s="76">
        <v>211</v>
      </c>
      <c r="C22" s="76">
        <v>8</v>
      </c>
      <c r="D22" s="77" t="s">
        <v>130</v>
      </c>
      <c r="E22" s="75" t="s">
        <v>129</v>
      </c>
    </row>
    <row r="23" spans="1:5" ht="18" customHeight="1" x14ac:dyDescent="0.25">
      <c r="A23" s="78"/>
      <c r="B23" s="79"/>
      <c r="C23" s="79"/>
      <c r="D23" s="78"/>
      <c r="E23" s="78"/>
    </row>
    <row r="24" spans="1:5" ht="18" customHeight="1" x14ac:dyDescent="0.25">
      <c r="A24" s="70" t="s">
        <v>182</v>
      </c>
    </row>
  </sheetData>
  <pageMargins left="0.68" right="0.5" top="0.5" bottom="0.75" header="0.5" footer="0.5"/>
  <pageSetup scale="96" orientation="landscape" r:id="rId1"/>
  <headerFooter alignWithMargins="0">
    <oddFooter>&amp;RAppendix C
Page 2 of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8"/>
  <sheetViews>
    <sheetView workbookViewId="0">
      <selection activeCell="A19" sqref="A19"/>
    </sheetView>
  </sheetViews>
  <sheetFormatPr defaultColWidth="33" defaultRowHeight="18" customHeight="1" x14ac:dyDescent="0.25"/>
  <cols>
    <col min="1" max="1" width="33" style="85" customWidth="1"/>
    <col min="2" max="2" width="13.83203125" style="86" customWidth="1"/>
    <col min="3" max="3" width="14.83203125" style="86" customWidth="1"/>
    <col min="4" max="4" width="14.83203125" style="85" customWidth="1"/>
    <col min="5" max="5" width="68.83203125" style="85" customWidth="1"/>
    <col min="6" max="6" width="46.83203125" style="85" customWidth="1"/>
    <col min="7" max="16384" width="33" style="85"/>
  </cols>
  <sheetData>
    <row r="1" spans="1:5" ht="18" customHeight="1" x14ac:dyDescent="0.25">
      <c r="A1" s="68" t="s">
        <v>164</v>
      </c>
      <c r="B1" s="84"/>
      <c r="C1" s="84"/>
      <c r="D1" s="84"/>
      <c r="E1" s="84"/>
    </row>
    <row r="2" spans="1:5" ht="18" customHeight="1" x14ac:dyDescent="0.25">
      <c r="A2" s="68" t="s">
        <v>163</v>
      </c>
      <c r="B2" s="84"/>
      <c r="C2" s="84"/>
      <c r="D2" s="84"/>
      <c r="E2" s="84"/>
    </row>
    <row r="3" spans="1:5" ht="30" customHeight="1" x14ac:dyDescent="0.25">
      <c r="A3" s="68"/>
      <c r="B3" s="84"/>
      <c r="C3" s="84"/>
      <c r="D3" s="84"/>
      <c r="E3" s="84"/>
    </row>
    <row r="4" spans="1:5" ht="18" customHeight="1" x14ac:dyDescent="0.25">
      <c r="A4" s="69" t="s">
        <v>162</v>
      </c>
    </row>
    <row r="5" spans="1:5" ht="18" customHeight="1" x14ac:dyDescent="0.25">
      <c r="A5" s="69"/>
    </row>
    <row r="6" spans="1:5" ht="18" customHeight="1" x14ac:dyDescent="0.25">
      <c r="A6" s="83" t="s">
        <v>171</v>
      </c>
      <c r="C6" s="87" t="s">
        <v>183</v>
      </c>
    </row>
    <row r="7" spans="1:5" s="103" customFormat="1" ht="34.5" customHeight="1" x14ac:dyDescent="0.25">
      <c r="A7" s="101" t="s">
        <v>160</v>
      </c>
      <c r="B7" s="102" t="s">
        <v>159</v>
      </c>
      <c r="C7" s="102" t="s">
        <v>158</v>
      </c>
      <c r="D7" s="102" t="s">
        <v>157</v>
      </c>
      <c r="E7" s="101" t="s">
        <v>184</v>
      </c>
    </row>
    <row r="8" spans="1:5" ht="18" customHeight="1" x14ac:dyDescent="0.25">
      <c r="A8" s="88" t="s">
        <v>153</v>
      </c>
      <c r="B8" s="89">
        <v>1</v>
      </c>
      <c r="C8" s="89">
        <v>17</v>
      </c>
      <c r="D8" s="90" t="s">
        <v>152</v>
      </c>
      <c r="E8" s="88"/>
    </row>
    <row r="9" spans="1:5" ht="18" customHeight="1" x14ac:dyDescent="0.25">
      <c r="A9" s="88" t="s">
        <v>151</v>
      </c>
      <c r="B9" s="89">
        <v>18</v>
      </c>
      <c r="C9" s="89">
        <v>14</v>
      </c>
      <c r="D9" s="90" t="s">
        <v>150</v>
      </c>
      <c r="E9" s="88" t="s">
        <v>170</v>
      </c>
    </row>
    <row r="10" spans="1:5" ht="18" customHeight="1" x14ac:dyDescent="0.25">
      <c r="A10" s="88"/>
      <c r="B10" s="89"/>
      <c r="C10" s="89"/>
      <c r="D10" s="90"/>
      <c r="E10" s="75" t="s">
        <v>148</v>
      </c>
    </row>
    <row r="11" spans="1:5" ht="18" customHeight="1" x14ac:dyDescent="0.25">
      <c r="A11" s="88"/>
      <c r="B11" s="89"/>
      <c r="C11" s="89"/>
      <c r="D11" s="90"/>
      <c r="E11" s="88" t="s">
        <v>146</v>
      </c>
    </row>
    <row r="12" spans="1:5" ht="18" customHeight="1" x14ac:dyDescent="0.25">
      <c r="A12" s="88" t="s">
        <v>145</v>
      </c>
      <c r="B12" s="89">
        <v>32</v>
      </c>
      <c r="C12" s="89">
        <v>10</v>
      </c>
      <c r="D12" s="90" t="s">
        <v>144</v>
      </c>
      <c r="E12" s="88"/>
    </row>
    <row r="13" spans="1:5" ht="18" customHeight="1" x14ac:dyDescent="0.25">
      <c r="A13" s="88" t="s">
        <v>143</v>
      </c>
      <c r="B13" s="89">
        <v>42</v>
      </c>
      <c r="C13" s="89">
        <v>8</v>
      </c>
      <c r="D13" s="90" t="s">
        <v>130</v>
      </c>
      <c r="E13" s="88" t="s">
        <v>142</v>
      </c>
    </row>
    <row r="14" spans="1:5" s="225" customFormat="1" ht="18" customHeight="1" x14ac:dyDescent="0.25">
      <c r="A14" s="222" t="s">
        <v>169</v>
      </c>
      <c r="B14" s="223">
        <v>50</v>
      </c>
      <c r="C14" s="223">
        <v>40</v>
      </c>
      <c r="D14" s="224" t="s">
        <v>132</v>
      </c>
      <c r="E14" s="222"/>
    </row>
    <row r="15" spans="1:5" s="225" customFormat="1" ht="18" customHeight="1" x14ac:dyDescent="0.25">
      <c r="A15" s="226" t="s">
        <v>168</v>
      </c>
      <c r="B15" s="227">
        <v>90</v>
      </c>
      <c r="C15" s="227">
        <v>10</v>
      </c>
      <c r="D15" s="226" t="s">
        <v>134</v>
      </c>
      <c r="E15" s="226" t="s">
        <v>167</v>
      </c>
    </row>
    <row r="16" spans="1:5" ht="18" customHeight="1" x14ac:dyDescent="0.25">
      <c r="A16" s="91" t="s">
        <v>166</v>
      </c>
      <c r="B16" s="92">
        <v>100</v>
      </c>
      <c r="C16" s="92">
        <v>8</v>
      </c>
      <c r="D16" s="91" t="s">
        <v>130</v>
      </c>
      <c r="E16" s="91" t="s">
        <v>165</v>
      </c>
    </row>
    <row r="18" spans="1:1" ht="18" customHeight="1" x14ac:dyDescent="0.25">
      <c r="A18" s="70" t="s">
        <v>212</v>
      </c>
    </row>
  </sheetData>
  <pageMargins left="0.93" right="0.75" top="1" bottom="1" header="0.5" footer="0.5"/>
  <pageSetup scale="91" orientation="landscape" r:id="rId1"/>
  <headerFooter alignWithMargins="0">
    <oddFooter>&amp;RAppendix C
Page 3 of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workbookViewId="0">
      <selection activeCell="E31" sqref="E31"/>
    </sheetView>
  </sheetViews>
  <sheetFormatPr defaultColWidth="33" defaultRowHeight="18" customHeight="1" x14ac:dyDescent="0.25"/>
  <cols>
    <col min="1" max="1" width="33" style="85" customWidth="1"/>
    <col min="2" max="2" width="13.83203125" style="86" customWidth="1"/>
    <col min="3" max="3" width="14.83203125" style="86" customWidth="1"/>
    <col min="4" max="4" width="14.83203125" style="85" customWidth="1"/>
    <col min="5" max="5" width="68.83203125" style="85" customWidth="1"/>
    <col min="6" max="6" width="46.83203125" style="85" customWidth="1"/>
    <col min="7" max="16384" width="33" style="85"/>
  </cols>
  <sheetData>
    <row r="1" spans="1:5" ht="18" customHeight="1" x14ac:dyDescent="0.25">
      <c r="A1" s="68" t="s">
        <v>164</v>
      </c>
      <c r="B1" s="84"/>
      <c r="C1" s="84"/>
      <c r="D1" s="84"/>
      <c r="E1" s="84"/>
    </row>
    <row r="2" spans="1:5" ht="18" customHeight="1" x14ac:dyDescent="0.25">
      <c r="A2" s="68" t="s">
        <v>163</v>
      </c>
      <c r="B2" s="84"/>
      <c r="C2" s="84"/>
      <c r="D2" s="84"/>
      <c r="E2" s="84"/>
    </row>
    <row r="3" spans="1:5" ht="30" customHeight="1" x14ac:dyDescent="0.25">
      <c r="A3" s="68"/>
      <c r="B3" s="84"/>
      <c r="C3" s="84"/>
      <c r="D3" s="84"/>
      <c r="E3" s="84"/>
    </row>
    <row r="4" spans="1:5" ht="18" customHeight="1" x14ac:dyDescent="0.25">
      <c r="A4" s="69" t="s">
        <v>162</v>
      </c>
    </row>
    <row r="5" spans="1:5" ht="18" customHeight="1" x14ac:dyDescent="0.25">
      <c r="A5" s="69"/>
    </row>
    <row r="6" spans="1:5" s="4" customFormat="1" ht="18" customHeight="1" x14ac:dyDescent="0.25">
      <c r="A6" s="93" t="s">
        <v>178</v>
      </c>
      <c r="B6" s="94"/>
      <c r="C6" s="95" t="s">
        <v>183</v>
      </c>
    </row>
    <row r="7" spans="1:5" s="104" customFormat="1" ht="34.5" customHeight="1" x14ac:dyDescent="0.25">
      <c r="A7" s="101" t="s">
        <v>160</v>
      </c>
      <c r="B7" s="102" t="s">
        <v>159</v>
      </c>
      <c r="C7" s="102" t="s">
        <v>158</v>
      </c>
      <c r="D7" s="102" t="s">
        <v>157</v>
      </c>
      <c r="E7" s="101" t="s">
        <v>184</v>
      </c>
    </row>
    <row r="8" spans="1:5" s="93" customFormat="1" ht="17.25" customHeight="1" x14ac:dyDescent="0.25">
      <c r="A8" s="96" t="s">
        <v>156</v>
      </c>
      <c r="B8" s="97">
        <v>1</v>
      </c>
      <c r="C8" s="97">
        <v>1</v>
      </c>
      <c r="D8" s="98" t="s">
        <v>155</v>
      </c>
      <c r="E8" s="96" t="s">
        <v>177</v>
      </c>
    </row>
    <row r="9" spans="1:5" s="4" customFormat="1" ht="18" customHeight="1" x14ac:dyDescent="0.25">
      <c r="A9" s="96" t="s">
        <v>153</v>
      </c>
      <c r="B9" s="97">
        <v>2</v>
      </c>
      <c r="C9" s="97">
        <v>17</v>
      </c>
      <c r="D9" s="98" t="s">
        <v>152</v>
      </c>
      <c r="E9" s="96"/>
    </row>
    <row r="10" spans="1:5" s="4" customFormat="1" ht="18" customHeight="1" x14ac:dyDescent="0.25">
      <c r="A10" s="88" t="s">
        <v>151</v>
      </c>
      <c r="B10" s="89">
        <v>18</v>
      </c>
      <c r="C10" s="89">
        <v>14</v>
      </c>
      <c r="D10" s="90" t="s">
        <v>150</v>
      </c>
      <c r="E10" s="88" t="s">
        <v>170</v>
      </c>
    </row>
    <row r="11" spans="1:5" s="4" customFormat="1" ht="18" customHeight="1" x14ac:dyDescent="0.25">
      <c r="A11" s="88"/>
      <c r="B11" s="89"/>
      <c r="C11" s="89"/>
      <c r="D11" s="90"/>
      <c r="E11" s="75" t="s">
        <v>148</v>
      </c>
    </row>
    <row r="12" spans="1:5" s="4" customFormat="1" ht="18" customHeight="1" x14ac:dyDescent="0.25">
      <c r="A12" s="88"/>
      <c r="B12" s="89"/>
      <c r="C12" s="89"/>
      <c r="D12" s="90"/>
      <c r="E12" s="88" t="s">
        <v>146</v>
      </c>
    </row>
    <row r="13" spans="1:5" s="4" customFormat="1" ht="18" customHeight="1" x14ac:dyDescent="0.25">
      <c r="A13" s="96" t="s">
        <v>145</v>
      </c>
      <c r="B13" s="97">
        <v>33</v>
      </c>
      <c r="C13" s="97">
        <v>10</v>
      </c>
      <c r="D13" s="98" t="s">
        <v>144</v>
      </c>
      <c r="E13" s="96"/>
    </row>
    <row r="14" spans="1:5" s="4" customFormat="1" ht="18" customHeight="1" x14ac:dyDescent="0.25">
      <c r="A14" s="96" t="s">
        <v>143</v>
      </c>
      <c r="B14" s="97">
        <v>43</v>
      </c>
      <c r="C14" s="97">
        <v>8</v>
      </c>
      <c r="D14" s="98" t="s">
        <v>130</v>
      </c>
      <c r="E14" s="96" t="s">
        <v>176</v>
      </c>
    </row>
    <row r="15" spans="1:5" s="4" customFormat="1" ht="18" customHeight="1" x14ac:dyDescent="0.25">
      <c r="A15" s="99" t="s">
        <v>169</v>
      </c>
      <c r="B15" s="100">
        <v>51</v>
      </c>
      <c r="C15" s="100">
        <v>40</v>
      </c>
      <c r="D15" s="99" t="s">
        <v>132</v>
      </c>
      <c r="E15" s="99"/>
    </row>
    <row r="16" spans="1:5" s="4" customFormat="1" ht="18" customHeight="1" x14ac:dyDescent="0.25">
      <c r="A16" s="96" t="s">
        <v>175</v>
      </c>
      <c r="B16" s="97">
        <v>91</v>
      </c>
      <c r="C16" s="97">
        <v>8</v>
      </c>
      <c r="D16" s="98" t="s">
        <v>130</v>
      </c>
      <c r="E16" s="96" t="s">
        <v>174</v>
      </c>
    </row>
    <row r="17" spans="1:5" s="4" customFormat="1" ht="18" customHeight="1" x14ac:dyDescent="0.25">
      <c r="A17" s="96" t="s">
        <v>173</v>
      </c>
      <c r="B17" s="97">
        <v>99</v>
      </c>
      <c r="C17" s="97">
        <v>1</v>
      </c>
      <c r="D17" s="98" t="s">
        <v>155</v>
      </c>
      <c r="E17" s="96" t="s">
        <v>172</v>
      </c>
    </row>
    <row r="19" spans="1:5" ht="18" customHeight="1" x14ac:dyDescent="0.25">
      <c r="A19" s="70" t="s">
        <v>212</v>
      </c>
    </row>
  </sheetData>
  <pageMargins left="0.93" right="0.75" top="1" bottom="1" header="0.5" footer="0.5"/>
  <pageSetup scale="91" orientation="landscape" r:id="rId1"/>
  <headerFooter alignWithMargins="0">
    <oddFooter>&amp;RAppendix C
Page 4 of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8"/>
  <sheetViews>
    <sheetView workbookViewId="0">
      <selection activeCell="F28" sqref="F28"/>
    </sheetView>
  </sheetViews>
  <sheetFormatPr defaultColWidth="33" defaultRowHeight="18" customHeight="1" x14ac:dyDescent="0.25"/>
  <cols>
    <col min="1" max="1" width="33" style="3" customWidth="1"/>
    <col min="2" max="2" width="14.6640625" style="72" customWidth="1"/>
    <col min="3" max="3" width="14.83203125" style="72" customWidth="1"/>
    <col min="4" max="4" width="14.5" style="3" customWidth="1"/>
    <col min="5" max="5" width="68.83203125" style="3" customWidth="1"/>
    <col min="6" max="6" width="46.83203125" style="3" customWidth="1"/>
    <col min="7" max="16384" width="33" style="3"/>
  </cols>
  <sheetData>
    <row r="1" spans="1:5" ht="18" customHeight="1" x14ac:dyDescent="0.25">
      <c r="A1" s="68" t="s">
        <v>164</v>
      </c>
      <c r="B1" s="71"/>
      <c r="C1" s="71"/>
      <c r="D1" s="71"/>
      <c r="E1" s="71"/>
    </row>
    <row r="2" spans="1:5" ht="18" customHeight="1" x14ac:dyDescent="0.25">
      <c r="A2" s="68" t="s">
        <v>163</v>
      </c>
      <c r="B2" s="71"/>
      <c r="C2" s="71"/>
      <c r="D2" s="71"/>
      <c r="E2" s="71"/>
    </row>
    <row r="3" spans="1:5" ht="30" customHeight="1" x14ac:dyDescent="0.25">
      <c r="A3" s="68"/>
      <c r="B3" s="71"/>
      <c r="C3" s="71"/>
      <c r="D3" s="71"/>
      <c r="E3" s="71"/>
    </row>
    <row r="4" spans="1:5" ht="18" customHeight="1" x14ac:dyDescent="0.25">
      <c r="A4" s="69" t="s">
        <v>162</v>
      </c>
    </row>
    <row r="5" spans="1:5" ht="18" customHeight="1" x14ac:dyDescent="0.25">
      <c r="A5" s="69"/>
    </row>
    <row r="6" spans="1:5" s="121" customFormat="1" ht="18" customHeight="1" x14ac:dyDescent="0.25">
      <c r="A6" s="105" t="s">
        <v>180</v>
      </c>
      <c r="B6" s="119"/>
      <c r="C6" s="119"/>
      <c r="D6" s="120" t="s">
        <v>183</v>
      </c>
    </row>
    <row r="7" spans="1:5" s="127" customFormat="1" ht="34.5" customHeight="1" x14ac:dyDescent="0.25">
      <c r="A7" s="101" t="s">
        <v>160</v>
      </c>
      <c r="B7" s="102" t="s">
        <v>159</v>
      </c>
      <c r="C7" s="102" t="s">
        <v>158</v>
      </c>
      <c r="D7" s="102" t="s">
        <v>157</v>
      </c>
      <c r="E7" s="101" t="s">
        <v>184</v>
      </c>
    </row>
    <row r="8" spans="1:5" s="121" customFormat="1" ht="18" customHeight="1" x14ac:dyDescent="0.25">
      <c r="A8" s="122" t="s">
        <v>153</v>
      </c>
      <c r="B8" s="123">
        <v>1</v>
      </c>
      <c r="C8" s="123">
        <v>17</v>
      </c>
      <c r="D8" s="124" t="s">
        <v>152</v>
      </c>
      <c r="E8" s="122"/>
    </row>
    <row r="9" spans="1:5" s="121" customFormat="1" ht="18" customHeight="1" x14ac:dyDescent="0.25">
      <c r="A9" s="88" t="s">
        <v>151</v>
      </c>
      <c r="B9" s="89">
        <v>18</v>
      </c>
      <c r="C9" s="89">
        <v>14</v>
      </c>
      <c r="D9" s="90" t="s">
        <v>150</v>
      </c>
      <c r="E9" s="88" t="s">
        <v>170</v>
      </c>
    </row>
    <row r="10" spans="1:5" s="121" customFormat="1" ht="18" customHeight="1" x14ac:dyDescent="0.25">
      <c r="A10" s="88"/>
      <c r="B10" s="89"/>
      <c r="C10" s="89"/>
      <c r="D10" s="90"/>
      <c r="E10" s="75" t="s">
        <v>148</v>
      </c>
    </row>
    <row r="11" spans="1:5" s="121" customFormat="1" ht="18" customHeight="1" x14ac:dyDescent="0.25">
      <c r="A11" s="88"/>
      <c r="B11" s="89"/>
      <c r="C11" s="89"/>
      <c r="D11" s="90"/>
      <c r="E11" s="88" t="s">
        <v>146</v>
      </c>
    </row>
    <row r="12" spans="1:5" s="121" customFormat="1" ht="18" customHeight="1" x14ac:dyDescent="0.25">
      <c r="A12" s="122" t="s">
        <v>145</v>
      </c>
      <c r="B12" s="123">
        <v>32</v>
      </c>
      <c r="C12" s="123">
        <v>10</v>
      </c>
      <c r="D12" s="124" t="s">
        <v>144</v>
      </c>
      <c r="E12" s="122"/>
    </row>
    <row r="13" spans="1:5" s="121" customFormat="1" ht="18" customHeight="1" x14ac:dyDescent="0.25">
      <c r="A13" s="122" t="s">
        <v>143</v>
      </c>
      <c r="B13" s="123">
        <v>42</v>
      </c>
      <c r="C13" s="123">
        <v>8</v>
      </c>
      <c r="D13" s="124" t="s">
        <v>130</v>
      </c>
      <c r="E13" s="122" t="s">
        <v>176</v>
      </c>
    </row>
    <row r="14" spans="1:5" s="121" customFormat="1" ht="18" customHeight="1" x14ac:dyDescent="0.25">
      <c r="A14" s="125" t="s">
        <v>169</v>
      </c>
      <c r="B14" s="126">
        <v>50</v>
      </c>
      <c r="C14" s="126">
        <v>40</v>
      </c>
      <c r="D14" s="125" t="s">
        <v>132</v>
      </c>
      <c r="E14" s="125"/>
    </row>
    <row r="15" spans="1:5" s="121" customFormat="1" ht="18" customHeight="1" x14ac:dyDescent="0.25">
      <c r="A15" s="122" t="s">
        <v>173</v>
      </c>
      <c r="B15" s="123">
        <v>90</v>
      </c>
      <c r="C15" s="123">
        <v>1</v>
      </c>
      <c r="D15" s="124" t="s">
        <v>155</v>
      </c>
      <c r="E15" s="122" t="s">
        <v>179</v>
      </c>
    </row>
    <row r="16" spans="1:5" s="121" customFormat="1" ht="18" customHeight="1" x14ac:dyDescent="0.25">
      <c r="B16" s="119"/>
      <c r="C16" s="119"/>
    </row>
    <row r="17" spans="1:3" s="121" customFormat="1" ht="18" customHeight="1" x14ac:dyDescent="0.25">
      <c r="A17" s="120" t="s">
        <v>213</v>
      </c>
      <c r="B17" s="119"/>
      <c r="C17" s="119"/>
    </row>
    <row r="18" spans="1:3" ht="18" customHeight="1" x14ac:dyDescent="0.25">
      <c r="A18" s="3" t="s">
        <v>214</v>
      </c>
    </row>
  </sheetData>
  <pageMargins left="0.68" right="0.5" top="0.5" bottom="0.75" header="0.5" footer="0.5"/>
  <pageSetup scale="96" orientation="landscape" r:id="rId1"/>
  <headerFooter alignWithMargins="0">
    <oddFooter>&amp;RAppendix C
Page 5 of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Appendix A pg 2 </vt:lpstr>
      <vt:lpstr>Appendix A pg 3 </vt:lpstr>
      <vt:lpstr>Appendix B pg 2</vt:lpstr>
      <vt:lpstr>Appendix B pg 3</vt:lpstr>
      <vt:lpstr>Appendix B pg 4</vt:lpstr>
      <vt:lpstr>Appendix C pg 2 </vt:lpstr>
      <vt:lpstr>Appendix C pg 3 </vt:lpstr>
      <vt:lpstr>Appendix C pg 4</vt:lpstr>
      <vt:lpstr>Appendix C pg 5 </vt:lpstr>
      <vt:lpstr>Appendix C pg 6</vt:lpstr>
      <vt:lpstr>Appendix F pg 2 </vt:lpstr>
      <vt:lpstr>Appendix H pg 2 </vt:lpstr>
      <vt:lpstr>Appendix H pg 3</vt:lpstr>
      <vt:lpstr>Appendix H pg 4</vt:lpstr>
      <vt:lpstr>Appendix L</vt:lpstr>
      <vt:lpstr>'Appendix B pg 4'!Print_Area</vt:lpstr>
      <vt:lpstr>'Appendix C pg 2 '!Print_Area</vt:lpstr>
      <vt:lpstr>'Appendix C pg 3 '!Print_Area</vt:lpstr>
      <vt:lpstr>'Appendix C pg 4'!Print_Area</vt:lpstr>
      <vt:lpstr>'Appendix C pg 5 '!Print_Area</vt:lpstr>
      <vt:lpstr>'Appendix F pg 2 '!Print_Area</vt:lpstr>
      <vt:lpstr>'Appendix H pg 2 '!Print_Area</vt:lpstr>
      <vt:lpstr>'Appendix H pg 3'!Print_Area</vt:lpstr>
      <vt:lpstr>'Appendix L'!Print_Titles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nicole_hackmann</dc:creator>
  <cp:lastModifiedBy>Jocelyn Oligschlaeger</cp:lastModifiedBy>
  <cp:lastPrinted>2022-12-27T14:25:43Z</cp:lastPrinted>
  <dcterms:created xsi:type="dcterms:W3CDTF">2002-08-19T17:46:11Z</dcterms:created>
  <dcterms:modified xsi:type="dcterms:W3CDTF">2023-01-05T16:21:37Z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</Properties>
</file>